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90" windowWidth="19440" windowHeight="12030"/>
  </bookViews>
  <sheets>
    <sheet name="Часть 1" sheetId="1" r:id="rId1"/>
    <sheet name="Часть 2" sheetId="4" r:id="rId2"/>
    <sheet name="Часть 3" sheetId="2" r:id="rId3"/>
  </sheets>
  <definedNames>
    <definedName name="_xlnm.Print_Titles" localSheetId="2">'Часть 3'!$2:$4</definedName>
  </definedNames>
  <calcPr calcId="125725" refMode="R1C1"/>
</workbook>
</file>

<file path=xl/calcChain.xml><?xml version="1.0" encoding="utf-8"?>
<calcChain xmlns="http://schemas.openxmlformats.org/spreadsheetml/2006/main">
  <c r="D30" i="4"/>
  <c r="D28" s="1"/>
  <c r="D7" s="1"/>
  <c r="I20" i="2"/>
  <c r="G20"/>
  <c r="E20"/>
  <c r="F17" i="4"/>
  <c r="F16" s="1"/>
  <c r="E17"/>
  <c r="E16" s="1"/>
  <c r="D17"/>
  <c r="D16" s="1"/>
  <c r="E16" i="1"/>
  <c r="E17" s="1"/>
  <c r="E14" s="1"/>
  <c r="D16"/>
  <c r="D17" s="1"/>
  <c r="F49" i="4"/>
  <c r="E49"/>
  <c r="D49"/>
  <c r="F30"/>
  <c r="E30"/>
  <c r="J33" i="2"/>
  <c r="J26"/>
  <c r="J32"/>
  <c r="J31"/>
  <c r="J30"/>
  <c r="J29"/>
  <c r="J28"/>
  <c r="J27"/>
  <c r="J25"/>
  <c r="J24"/>
  <c r="J22"/>
  <c r="J21"/>
  <c r="J17"/>
  <c r="G42" i="1"/>
  <c r="G41"/>
  <c r="G39"/>
  <c r="G37"/>
  <c r="G33"/>
  <c r="J15" i="2"/>
  <c r="J12"/>
  <c r="J10"/>
  <c r="J8"/>
  <c r="J6"/>
  <c r="G34" i="1"/>
  <c r="G30"/>
  <c r="G27"/>
  <c r="G24"/>
  <c r="G21"/>
  <c r="G10"/>
  <c r="G40"/>
  <c r="F27"/>
  <c r="E27"/>
  <c r="D27"/>
  <c r="F24"/>
  <c r="F21"/>
  <c r="F19" s="1"/>
  <c r="E24"/>
  <c r="D24"/>
  <c r="E21"/>
  <c r="G36" s="1"/>
  <c r="D21"/>
  <c r="F14"/>
  <c r="F10"/>
  <c r="E10"/>
  <c r="D10"/>
  <c r="G9"/>
  <c r="G8"/>
  <c r="E18" l="1"/>
  <c r="E28" i="4"/>
  <c r="E7" s="1"/>
  <c r="E19" i="1"/>
  <c r="G11"/>
  <c r="F18"/>
  <c r="D19"/>
  <c r="G35"/>
  <c r="F7" i="4"/>
  <c r="F28"/>
  <c r="J5" i="2"/>
  <c r="D14" i="1"/>
  <c r="G14"/>
  <c r="D18" l="1"/>
  <c r="G19" s="1"/>
  <c r="G15"/>
</calcChain>
</file>

<file path=xl/sharedStrings.xml><?xml version="1.0" encoding="utf-8"?>
<sst xmlns="http://schemas.openxmlformats.org/spreadsheetml/2006/main" count="420" uniqueCount="244">
  <si>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</si>
  <si>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</si>
  <si>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</si>
  <si>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</si>
  <si>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</si>
  <si>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</si>
  <si>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</si>
  <si>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</si>
  <si>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</si>
  <si>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</si>
  <si>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Протяженность дорог местного значения</t>
  </si>
  <si>
    <t>км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</si>
  <si>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</si>
  <si>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</si>
  <si>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</si>
  <si>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</si>
  <si>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</si>
  <si>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%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</si>
  <si>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</si>
  <si>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</si>
  <si>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</si>
  <si>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</si>
  <si>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</si>
  <si>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</si>
  <si>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</si>
  <si>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Диапазон годовых процентных ставок  по привлекаемым коммерческим кредитам</t>
  </si>
  <si>
    <t>Часть 1 "Основные параметры бюджета"</t>
  </si>
  <si>
    <t>№ п/п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</si>
  <si>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2016 - 2018 годы</t>
  </si>
  <si>
    <t xml:space="preserve">2016 год </t>
  </si>
  <si>
    <t>2017 год</t>
  </si>
  <si>
    <t>Примечание</t>
  </si>
  <si>
    <t xml:space="preserve">получение кредитов кредитных организаций </t>
  </si>
  <si>
    <t xml:space="preserve">погашение кредитов кредитных организаций </t>
  </si>
  <si>
    <t>бюджетные кредиты из УФК на пополнение остатков</t>
  </si>
  <si>
    <t>получение бюджетных кредитов из УФК</t>
  </si>
  <si>
    <t>погашение бюджетных кредитов из УФК</t>
  </si>
  <si>
    <t>получение иных бюджетных кредитов</t>
  </si>
  <si>
    <t>погашение иных бюджетных кредитов</t>
  </si>
  <si>
    <t>объем муниципального долга по бюджетным кредитам</t>
  </si>
  <si>
    <t>объем муниципального долга по коммерческим кредитам</t>
  </si>
  <si>
    <t>2018 год 
(первоначальный план)</t>
  </si>
  <si>
    <t>Количество коммерческих банков-кредиторов муниципального образования</t>
  </si>
  <si>
    <t>ед.</t>
  </si>
  <si>
    <t>Удельный вес долговых обязательств ПАО "Сбербанк России" в объеме долга по коммерческим кредитам на конец отчетного года</t>
  </si>
  <si>
    <t>Доля краткосрочных кредитов (до 1 года включительно) в структуре муниципального долга на конец отчетного года</t>
  </si>
  <si>
    <t>2016 год, в том числе за счет</t>
  </si>
  <si>
    <t>2017 год, в том числе за счет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</si>
  <si>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</si>
  <si>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</si>
  <si>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</si>
  <si>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</si>
  <si>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</si>
  <si>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</si>
  <si>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</si>
  <si>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</si>
  <si>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</si>
  <si>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</si>
  <si>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</si>
  <si>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</si>
  <si>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</si>
  <si>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</si>
  <si>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</si>
  <si>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r>
      <t xml:space="preserve">Общее образование (подраздел 07.02)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</si>
  <si>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1.8</t>
  </si>
  <si>
    <t>1.9</t>
  </si>
  <si>
    <r>
      <t xml:space="preserve">Дополнительное образование детей (подраздел 07.03)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</si>
  <si>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Обслуживание муниципального долга (раздел 13.00)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</si>
  <si>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</si>
  <si>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</si>
  <si>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</si>
  <si>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</si>
  <si>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</si>
  <si>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</si>
  <si>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</si>
  <si>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</si>
  <si>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</si>
  <si>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</si>
  <si>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</si>
  <si>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</si>
  <si>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</si>
  <si>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</si>
  <si>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</si>
  <si>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</si>
  <si>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</si>
  <si>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</si>
  <si>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</si>
  <si>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</si>
  <si>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</si>
  <si>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</si>
  <si>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</si>
  <si>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</si>
  <si>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</si>
  <si>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</si>
  <si>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</si>
  <si>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</si>
  <si>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</si>
  <si>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</si>
  <si>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</si>
  <si>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</si>
  <si>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</si>
  <si>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Достаточен ли объем субвенций, получаемых из бюджета субъекта РФ, для выполнения в полном объеме и на требуемом уровне переданных государственных полномочий</t>
  </si>
  <si>
    <t>да/нет</t>
  </si>
  <si>
    <t>Объем расходов за счет собственных финансовых ресурсов, направляемых на выполнение переданных государственных полномочий</t>
  </si>
  <si>
    <t>3.12</t>
  </si>
  <si>
    <t>3.13</t>
  </si>
  <si>
    <t>3.14</t>
  </si>
  <si>
    <t>Объем просроченной кредиторской задолженности на начало отчетного периода</t>
  </si>
  <si>
    <t>3.15</t>
  </si>
  <si>
    <t>Объем просроченной кредиторской задолженности по заработной плате и начислениям на нее  на начало отчетного периода</t>
  </si>
  <si>
    <t>3.16</t>
  </si>
  <si>
    <t>Расходы на приобретение недвижимого имущества, строительство и реконструкцию муниципальной собственности</t>
  </si>
  <si>
    <t xml:space="preserve">Расходы бюджета МО на содержание органов местного самоуправления </t>
  </si>
  <si>
    <t>3.17</t>
  </si>
  <si>
    <t xml:space="preserve">Штатная численность работников органов местного самоуправления </t>
  </si>
  <si>
    <t>бюджетные кредиты из бюджета субъекта</t>
  </si>
  <si>
    <t>объем муниципального долга по ценным бумагам</t>
  </si>
  <si>
    <t>1.31</t>
  </si>
  <si>
    <t>3.18</t>
  </si>
  <si>
    <t>3.19</t>
  </si>
  <si>
    <t>3.20</t>
  </si>
  <si>
    <t>Среднемесячная начисленная заработная плата работников органов местного самоуправления</t>
  </si>
  <si>
    <t>3.21</t>
  </si>
  <si>
    <t>3.22</t>
  </si>
  <si>
    <t>3.23</t>
  </si>
  <si>
    <t>3.24</t>
  </si>
  <si>
    <t>3.25</t>
  </si>
  <si>
    <t>Количество органов местного самоуправления на начало отчетного периода</t>
  </si>
  <si>
    <t>Количество муниципальных учреждений (казенных, бюджетных, автономных) на начало отчетного периода</t>
  </si>
  <si>
    <t>Перечень переданных государственных  полномочий, на которые направляются собственные финансовые ресурсы</t>
  </si>
  <si>
    <t>Как планируется обеспечить повышение заработной платы работников муниципальных учреждений до МРОТ с 01.01.2018 и с 01.05.2018 (изменение системы оплаты труда в части установления отдельной доплаты, повышение окладов в рамках действующих систем оплаты; повышение только категориям, у которых заработная плата ниже МРОТ, или всем работникам пропорционально; иное (расшифровать))</t>
  </si>
  <si>
    <t>Как планируется обеспечить повышение заработной платы работников муниципальных учреждений до МРОТ (увеличение расходов отраслей, изыскание резервов внутри отраслей, например, за счет сокращения штатной численности; иное (расшифровать))</t>
  </si>
  <si>
    <t>Среднемесячная начисленная заработная плата работников организаций муниципального образования (в соответствии с данными статистики)</t>
  </si>
  <si>
    <t>Показатели</t>
  </si>
  <si>
    <t xml:space="preserve"> исполнения бюджета по доходам</t>
  </si>
  <si>
    <t>(для анкеты)</t>
  </si>
  <si>
    <t>Наименование показателей</t>
  </si>
  <si>
    <t>Ед.изм.</t>
  </si>
  <si>
    <t xml:space="preserve">Фактическое значение </t>
  </si>
  <si>
    <t xml:space="preserve">План                  на 2018 год </t>
  </si>
  <si>
    <t>2016 год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</si>
  <si>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</si>
  <si>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</si>
  <si>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</si>
  <si>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</si>
  <si>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</si>
  <si>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</si>
  <si>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единый налог на вмененный доход для отдельных видов деятельности</t>
  </si>
  <si>
    <t>2.2.2</t>
  </si>
  <si>
    <t>налог, взимаемый в связи с применением патентной системы налогообложения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</si>
  <si>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</si>
  <si>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</si>
  <si>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</si>
  <si>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</si>
  <si>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</si>
  <si>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</si>
  <si>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</si>
  <si>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</si>
  <si>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</si>
  <si>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</si>
  <si>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Безвозмездные поступления от других бюджетов бюджетной системы РФ</t>
  </si>
  <si>
    <t>субвенции</t>
  </si>
  <si>
    <t>Прочие безвозмездные поступления</t>
  </si>
  <si>
    <t>Доходы бюджетов городских округов от возврата бюджетными и автономными учреждениями остатков субсидий прошлых лет</t>
  </si>
  <si>
    <t>Возврат остатков субсидий и субвенций из бюджетов городских округов</t>
  </si>
  <si>
    <t>2.5</t>
  </si>
  <si>
    <t xml:space="preserve">Общая сумма задолженности по налогам (без учета пеней и штрафов) в бюджет муниципального образования (по состоянию на 01.01.2016, 01.01.2017, 01.01.2018)       </t>
  </si>
  <si>
    <t>из нее объем задолженности, приостановленной к взысканию</t>
  </si>
  <si>
    <t>2.6</t>
  </si>
  <si>
    <t>Объем списанной задолженности по налогам, поступающим в бюджет муниципального образования, признанной безнадежной к взысканию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</si>
  <si>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</si>
  <si>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</si>
  <si>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</si>
  <si>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01.01.2016, 01.01.2017, 01.01.2018) </t>
  </si>
  <si>
    <t>из нее передано на взыскание в службу судебных приставов</t>
  </si>
  <si>
    <t>2.9</t>
  </si>
  <si>
    <t>Объем списанной задолженности по неналоговым платежам, поступающим в бюджет муниципального образования, признанной безнадежной к взысканию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</si>
  <si>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</si>
  <si>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</si>
  <si>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</si>
  <si>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Количество налогоплательщиков, применяющих систему налогообложения в виде единого налога на вмененный доход</t>
  </si>
  <si>
    <t>единицы</t>
  </si>
  <si>
    <t>2.12</t>
  </si>
  <si>
    <t>Количество налогоплательщиков, применяющих патентную систему налогообложения</t>
  </si>
  <si>
    <t>2.13</t>
  </si>
  <si>
    <t>Сумма льгот по местным налогам, предоставленных в соответствии с федеральным законодательством, в том числе: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</si>
  <si>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</si>
  <si>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</si>
  <si>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</si>
  <si>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</si>
  <si>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</si>
  <si>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3.26</t>
  </si>
  <si>
    <t>3.27</t>
  </si>
  <si>
    <t>3.28</t>
  </si>
  <si>
    <t xml:space="preserve">Планируется ли предоставление финансовой помощи из субъекта на повышение оплаты труда в связи с изменением МРОТ с 01.01.2018 и 01.05.2018 </t>
  </si>
  <si>
    <t>Доля среднесрочных и долгосрочных кредитов (сверх 1 года) в структуре муниципального долга на конец отчетного года</t>
  </si>
  <si>
    <t>количество муниципальных учреждений общего образования на начало отчетного периода</t>
  </si>
  <si>
    <t>чел.</t>
  </si>
  <si>
    <t>Контингент обучающихся в муниципальных учреждениях дополнительного образования</t>
  </si>
  <si>
    <t>Контингент воспитанников в муниципальных учреждениях дошкольного образования</t>
  </si>
  <si>
    <t>количество муниципальных учреждений дошкольного образования на начало отчетного периода</t>
  </si>
  <si>
    <t>Контингент обучающихся в муниципальных учреждениях общего образования</t>
  </si>
  <si>
    <t>3.29</t>
  </si>
  <si>
    <t>3.30</t>
  </si>
  <si>
    <t>3.31</t>
  </si>
  <si>
    <t xml:space="preserve">Объем средств на доведение заработной платы до МРОТ с учетом его изменения с 01.01.2018 и 01.05.2018 </t>
  </si>
  <si>
    <t>3.32</t>
  </si>
  <si>
    <t>3.33</t>
  </si>
  <si>
    <r>
      <t xml:space="preserve">количество муниципальных учреждений дополнительного образования на начало отчетного периода 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</si>
  <si>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Предоставляется ли помощь из бюджета субъекта на реализацию указов Президента РФ в части повышения заработной платы работникам социальной сферы?</t>
  </si>
  <si>
    <t>Обеспечивает ли объем средств, предоставляемых из бюджета субъекта РФ, полную потребность в средствах на повышение заработной платы по указам Президента РФ</t>
  </si>
  <si>
    <t>Количество немуниципальных организаций дошкольного образования, получающих средства из бюджета МО, на начало отчетного периода</t>
  </si>
  <si>
    <r>
      <t xml:space="preserve">Доходы бюджета муниципального образования </t>
    </r>
    <r>
      <rPr>
        <i/>
        <sz val="14"/>
        <rFont val="Times New Roman"/>
        <family val="1"/>
        <charset val="204"/>
      </rPr>
      <t>(пп 2.2+2.6+2.7)</t>
    </r>
  </si>
  <si>
    <t>налог на доходы физических лиц</t>
  </si>
  <si>
    <t>в том числе поступления по дополнительному нормативу</t>
  </si>
  <si>
    <t>2.2.5</t>
  </si>
  <si>
    <t>Налоги, передаваемые в соответствии с нормативно-правовыми актами субъектов РФ всего</t>
  </si>
  <si>
    <t>тыс. руб.</t>
  </si>
  <si>
    <t>из них по видам налогов (с указанием норматива отчисления)</t>
  </si>
  <si>
    <t>Возмещено из бюджета налога на доходы физических лиц (по сведениям информационного массива данных, предоставляемых налоговыми органами)</t>
  </si>
  <si>
    <t>тыс. руб</t>
  </si>
  <si>
    <t>Налоговые доходы, собранные с территории муниципального образования (зачисляемые во все уровни бюджетов)</t>
  </si>
  <si>
    <t>2.6.1</t>
  </si>
  <si>
    <t>2.6.2</t>
  </si>
  <si>
    <r>
      <t xml:space="preserve">Безвозмездные поступления в бюджет муниципального образования, всего                            </t>
    </r>
    <r>
      <rPr>
        <i/>
        <sz val="14"/>
        <rFont val="Times New Roman"/>
        <family val="1"/>
        <charset val="204"/>
      </rPr>
      <t>(пп 2.7.1+2.7.2+2.7.3+2.7.4)</t>
    </r>
  </si>
  <si>
    <t>2.7.1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</si>
  <si>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</si>
  <si>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</si>
  <si>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субсидии, межбюджетные трансферты</t>
  </si>
  <si>
    <t>2.7.2.</t>
  </si>
  <si>
    <t>2.7.3</t>
  </si>
  <si>
    <t>2.7.4</t>
  </si>
  <si>
    <t>2.15</t>
  </si>
  <si>
    <t>2.16</t>
  </si>
  <si>
    <t>2.16.1</t>
  </si>
  <si>
    <t>2.16.2</t>
  </si>
  <si>
    <t>2.17</t>
  </si>
  <si>
    <t>да</t>
  </si>
  <si>
    <t>нет</t>
  </si>
  <si>
    <t>0</t>
  </si>
  <si>
    <t>налог на доходы физических лиц (15%)</t>
  </si>
  <si>
    <t>налог, взимаемый в связи с применением упрощенной системы налогообложения (25%)</t>
  </si>
  <si>
    <t>акцизы на автомобильный и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 (3,54%)</t>
  </si>
  <si>
    <t>МО "Городской округ "Город Нарьян-Мар"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</si>
</sst>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22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color indexed="8"/>
      <name val="Times New Roman"/>
      <family val="2"/>
      <charset val="204"/>
    </font>
    <font>
      <i/>
      <sz val="13"/>
      <color indexed="8"/>
      <name val="Times New Roman"/>
      <family val="1"/>
      <charset val="204"/>
    </font>
    <font>
      <sz val="13"/>
      <color indexed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4"/>
      <name val="Times New Roman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2"/>
      <charset val="204"/>
    </font>
    <font>
      <sz val="11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/>
  </cellStyleXfs>
  <cellXfs count="1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5" fontId="1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0" fontId="6" fillId="0" borderId="5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0" fillId="0" borderId="0" xfId="0" applyBorder="1"/>
    <xf numFmtId="49" fontId="6" fillId="0" borderId="8" xfId="0" applyNumberFormat="1" applyFont="1" applyFill="1" applyBorder="1" applyAlignment="1">
      <alignment horizontal="center"/>
    </xf>
    <xf numFmtId="0" fontId="6" fillId="0" borderId="3" xfId="0" applyFont="1" applyBorder="1" applyAlignment="1">
      <alignment wrapText="1"/>
    </xf>
    <xf numFmtId="0" fontId="5" fillId="0" borderId="3" xfId="0" applyFont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wrapText="1"/>
    </xf>
    <xf numFmtId="49" fontId="6" fillId="0" borderId="9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6" xfId="0" applyNumberFormat="1" applyFont="1" applyFill="1" applyBorder="1" applyAlignment="1">
      <alignment wrapText="1"/>
    </xf>
    <xf numFmtId="0" fontId="6" fillId="0" borderId="3" xfId="0" applyFont="1" applyBorder="1" applyAlignment="1">
      <alignment horizontal="center"/>
    </xf>
    <xf numFmtId="164" fontId="6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wrapText="1"/>
    </xf>
    <xf numFmtId="164" fontId="1" fillId="0" borderId="3" xfId="0" applyNumberFormat="1" applyFont="1" applyFill="1" applyBorder="1" applyProtection="1">
      <protection locked="0"/>
    </xf>
    <xf numFmtId="164" fontId="1" fillId="0" borderId="5" xfId="0" applyNumberFormat="1" applyFont="1" applyFill="1" applyBorder="1" applyProtection="1">
      <protection locked="0"/>
    </xf>
    <xf numFmtId="164" fontId="6" fillId="0" borderId="1" xfId="0" applyNumberFormat="1" applyFont="1" applyFill="1" applyBorder="1" applyProtection="1">
      <protection locked="0"/>
    </xf>
    <xf numFmtId="49" fontId="6" fillId="0" borderId="3" xfId="0" applyNumberFormat="1" applyFont="1" applyFill="1" applyBorder="1" applyProtection="1">
      <protection locked="0"/>
    </xf>
    <xf numFmtId="49" fontId="1" fillId="0" borderId="12" xfId="0" applyNumberFormat="1" applyFont="1" applyFill="1" applyBorder="1" applyAlignment="1">
      <alignment horizontal="center"/>
    </xf>
    <xf numFmtId="0" fontId="6" fillId="0" borderId="2" xfId="0" applyFont="1" applyBorder="1" applyAlignment="1">
      <alignment wrapText="1"/>
    </xf>
    <xf numFmtId="49" fontId="1" fillId="0" borderId="13" xfId="0" applyNumberFormat="1" applyFont="1" applyFill="1" applyBorder="1" applyAlignment="1">
      <alignment horizontal="center"/>
    </xf>
    <xf numFmtId="49" fontId="6" fillId="0" borderId="1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6" fillId="0" borderId="2" xfId="0" applyNumberFormat="1" applyFont="1" applyFill="1" applyBorder="1" applyProtection="1">
      <protection locked="0"/>
    </xf>
    <xf numFmtId="0" fontId="1" fillId="0" borderId="11" xfId="0" applyNumberFormat="1" applyFont="1" applyFill="1" applyBorder="1" applyAlignment="1">
      <alignment wrapText="1"/>
    </xf>
    <xf numFmtId="49" fontId="6" fillId="0" borderId="13" xfId="0" applyNumberFormat="1" applyFont="1" applyFill="1" applyBorder="1" applyAlignment="1">
      <alignment horizontal="center"/>
    </xf>
    <xf numFmtId="0" fontId="6" fillId="0" borderId="14" xfId="0" applyFont="1" applyBorder="1" applyAlignment="1">
      <alignment wrapText="1"/>
    </xf>
    <xf numFmtId="0" fontId="6" fillId="0" borderId="14" xfId="0" applyFont="1" applyBorder="1" applyAlignment="1">
      <alignment horizontal="center"/>
    </xf>
    <xf numFmtId="164" fontId="6" fillId="0" borderId="14" xfId="0" applyNumberFormat="1" applyFont="1" applyFill="1" applyBorder="1" applyProtection="1">
      <protection locked="0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wrapText="1"/>
    </xf>
    <xf numFmtId="0" fontId="5" fillId="0" borderId="11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/>
    </xf>
    <xf numFmtId="0" fontId="8" fillId="0" borderId="0" xfId="1" applyFont="1"/>
    <xf numFmtId="0" fontId="10" fillId="0" borderId="1" xfId="1" applyFont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11" fillId="2" borderId="14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6" fillId="0" borderId="17" xfId="1" applyFont="1" applyFill="1" applyBorder="1" applyAlignment="1">
      <alignment horizontal="left" vertical="center" wrapText="1"/>
    </xf>
    <xf numFmtId="0" fontId="15" fillId="0" borderId="17" xfId="1" applyFont="1" applyFill="1" applyBorder="1" applyAlignment="1">
      <alignment vertical="center" wrapText="1"/>
    </xf>
    <xf numFmtId="0" fontId="17" fillId="0" borderId="17" xfId="1" applyFont="1" applyFill="1" applyBorder="1" applyAlignment="1">
      <alignment vertical="center" wrapText="1"/>
    </xf>
    <xf numFmtId="0" fontId="16" fillId="0" borderId="1" xfId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left" vertical="center" wrapText="1"/>
    </xf>
    <xf numFmtId="49" fontId="19" fillId="0" borderId="1" xfId="1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wrapText="1"/>
    </xf>
    <xf numFmtId="0" fontId="18" fillId="0" borderId="0" xfId="1" applyFont="1"/>
    <xf numFmtId="0" fontId="8" fillId="0" borderId="0" xfId="1" applyFont="1" applyAlignment="1">
      <alignment vertical="center"/>
    </xf>
    <xf numFmtId="0" fontId="20" fillId="0" borderId="0" xfId="1" applyFont="1" applyAlignment="1">
      <alignment horizontal="center"/>
    </xf>
    <xf numFmtId="0" fontId="8" fillId="0" borderId="0" xfId="1" applyFont="1" applyAlignment="1"/>
    <xf numFmtId="0" fontId="8" fillId="0" borderId="0" xfId="1" applyFont="1" applyAlignment="1">
      <alignment wrapText="1"/>
    </xf>
    <xf numFmtId="0" fontId="20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49" fontId="8" fillId="0" borderId="0" xfId="1" applyNumberFormat="1" applyFont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49" fontId="6" fillId="0" borderId="5" xfId="0" applyNumberFormat="1" applyFont="1" applyFill="1" applyBorder="1" applyProtection="1">
      <protection locked="0"/>
    </xf>
    <xf numFmtId="49" fontId="6" fillId="0" borderId="5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/>
    </xf>
    <xf numFmtId="0" fontId="6" fillId="0" borderId="19" xfId="0" applyFont="1" applyBorder="1" applyAlignment="1">
      <alignment wrapText="1"/>
    </xf>
    <xf numFmtId="0" fontId="6" fillId="0" borderId="19" xfId="0" applyFont="1" applyBorder="1" applyAlignment="1">
      <alignment horizontal="center"/>
    </xf>
    <xf numFmtId="164" fontId="6" fillId="0" borderId="14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>
      <alignment horizontal="center"/>
    </xf>
    <xf numFmtId="49" fontId="6" fillId="0" borderId="21" xfId="0" applyNumberFormat="1" applyFont="1" applyFill="1" applyBorder="1" applyAlignment="1">
      <alignment horizontal="center"/>
    </xf>
    <xf numFmtId="0" fontId="6" fillId="0" borderId="22" xfId="0" applyFont="1" applyBorder="1" applyAlignment="1">
      <alignment wrapText="1"/>
    </xf>
    <xf numFmtId="0" fontId="6" fillId="0" borderId="2" xfId="0" applyFont="1" applyFill="1" applyBorder="1" applyAlignment="1">
      <alignment wrapText="1"/>
    </xf>
    <xf numFmtId="3" fontId="6" fillId="0" borderId="1" xfId="0" applyNumberFormat="1" applyFont="1" applyFill="1" applyBorder="1" applyProtection="1">
      <protection locked="0"/>
    </xf>
    <xf numFmtId="3" fontId="6" fillId="0" borderId="14" xfId="0" applyNumberFormat="1" applyFont="1" applyFill="1" applyBorder="1" applyProtection="1">
      <protection locked="0"/>
    </xf>
    <xf numFmtId="0" fontId="8" fillId="0" borderId="0" xfId="1" applyFont="1" applyAlignment="1">
      <alignment horizontal="center"/>
    </xf>
    <xf numFmtId="164" fontId="8" fillId="0" borderId="1" xfId="1" applyNumberFormat="1" applyFont="1" applyFill="1" applyBorder="1" applyAlignment="1">
      <alignment horizontal="center" vertical="center"/>
    </xf>
    <xf numFmtId="164" fontId="18" fillId="0" borderId="1" xfId="1" applyNumberFormat="1" applyFont="1" applyFill="1" applyBorder="1" applyAlignment="1">
      <alignment horizontal="center" vertical="center"/>
    </xf>
    <xf numFmtId="0" fontId="8" fillId="0" borderId="0" xfId="1" applyFont="1" applyFill="1"/>
    <xf numFmtId="0" fontId="8" fillId="0" borderId="1" xfId="1" applyNumberFormat="1" applyFont="1" applyFill="1" applyBorder="1" applyAlignment="1">
      <alignment horizontal="center" vertical="center"/>
    </xf>
    <xf numFmtId="164" fontId="18" fillId="0" borderId="1" xfId="1" quotePrefix="1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wrapText="1"/>
    </xf>
    <xf numFmtId="164" fontId="1" fillId="0" borderId="3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/>
    <xf numFmtId="0" fontId="1" fillId="0" borderId="7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64" fontId="1" fillId="0" borderId="1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wrapText="1"/>
    </xf>
    <xf numFmtId="164" fontId="1" fillId="0" borderId="5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Protection="1">
      <protection locked="0"/>
    </xf>
    <xf numFmtId="0" fontId="1" fillId="0" borderId="14" xfId="0" applyFont="1" applyFill="1" applyBorder="1" applyAlignment="1">
      <alignment wrapText="1"/>
    </xf>
    <xf numFmtId="0" fontId="1" fillId="0" borderId="14" xfId="0" applyFont="1" applyFill="1" applyBorder="1" applyAlignment="1">
      <alignment horizontal="center"/>
    </xf>
    <xf numFmtId="49" fontId="1" fillId="0" borderId="14" xfId="0" applyNumberFormat="1" applyFont="1" applyFill="1" applyBorder="1" applyProtection="1">
      <protection locked="0"/>
    </xf>
    <xf numFmtId="0" fontId="1" fillId="0" borderId="15" xfId="0" applyNumberFormat="1" applyFont="1" applyFill="1" applyBorder="1" applyAlignment="1">
      <alignment wrapText="1"/>
    </xf>
    <xf numFmtId="3" fontId="1" fillId="0" borderId="1" xfId="0" applyNumberFormat="1" applyFont="1" applyFill="1" applyBorder="1" applyProtection="1">
      <protection locked="0"/>
    </xf>
    <xf numFmtId="0" fontId="1" fillId="0" borderId="20" xfId="0" applyNumberFormat="1" applyFont="1" applyFill="1" applyBorder="1" applyAlignment="1">
      <alignment wrapText="1"/>
    </xf>
    <xf numFmtId="0" fontId="6" fillId="0" borderId="6" xfId="0" applyNumberFormat="1" applyFont="1" applyFill="1" applyBorder="1" applyAlignment="1">
      <alignment wrapText="1"/>
    </xf>
    <xf numFmtId="0" fontId="6" fillId="0" borderId="7" xfId="0" applyNumberFormat="1" applyFont="1" applyFill="1" applyBorder="1" applyAlignment="1">
      <alignment wrapText="1"/>
    </xf>
    <xf numFmtId="164" fontId="6" fillId="0" borderId="19" xfId="0" applyNumberFormat="1" applyFont="1" applyFill="1" applyBorder="1" applyProtection="1">
      <protection locked="0"/>
    </xf>
    <xf numFmtId="164" fontId="6" fillId="0" borderId="3" xfId="0" applyNumberFormat="1" applyFont="1" applyFill="1" applyBorder="1" applyAlignment="1" applyProtection="1">
      <alignment horizontal="center"/>
      <protection locked="0"/>
    </xf>
    <xf numFmtId="164" fontId="6" fillId="0" borderId="3" xfId="0" applyNumberFormat="1" applyFont="1" applyFill="1" applyBorder="1" applyAlignment="1" applyProtection="1">
      <alignment horizontal="center" wrapText="1"/>
      <protection locked="0"/>
    </xf>
    <xf numFmtId="164" fontId="6" fillId="0" borderId="1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Protection="1">
      <protection locked="0"/>
    </xf>
    <xf numFmtId="0" fontId="3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0" xfId="1" applyFont="1" applyAlignment="1">
      <alignment horizontal="center"/>
    </xf>
    <xf numFmtId="49" fontId="9" fillId="0" borderId="23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164" fontId="6" fillId="0" borderId="26" xfId="0" applyNumberFormat="1" applyFont="1" applyFill="1" applyBorder="1" applyAlignment="1" applyProtection="1">
      <alignment horizontal="center"/>
      <protection locked="0"/>
    </xf>
    <xf numFmtId="164" fontId="6" fillId="0" borderId="27" xfId="0" applyNumberFormat="1" applyFont="1" applyFill="1" applyBorder="1" applyAlignment="1" applyProtection="1">
      <alignment horizontal="center"/>
      <protection locked="0"/>
    </xf>
    <xf numFmtId="49" fontId="6" fillId="0" borderId="3" xfId="0" applyNumberFormat="1" applyFont="1" applyFill="1" applyBorder="1" applyAlignment="1" applyProtection="1">
      <alignment horizontal="center" vertical="center"/>
      <protection locked="0"/>
    </xf>
    <xf numFmtId="164" fontId="6" fillId="0" borderId="5" xfId="0" applyNumberFormat="1" applyFont="1" applyFill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7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view="pageBreakPreview" zoomScale="60" workbookViewId="0">
      <selection activeCell="B4" sqref="B4:F4"/>
    </sheetView>
  </sheetViews>
  <sheetFormatPr defaultRowHeight="15"/>
  <cols>
    <col min="1" max="1" width="4.42578125" style="1" customWidth="1"/>
    <col min="2" max="2" width="38.5703125" style="1" customWidth="1"/>
    <col min="3" max="3" width="10.7109375" style="1" customWidth="1"/>
    <col min="4" max="4" width="11.5703125" style="1" customWidth="1"/>
    <col min="5" max="5" width="14.140625" style="1" customWidth="1"/>
    <col min="6" max="6" width="16.42578125" style="1" customWidth="1"/>
    <col min="7" max="7" width="45.85546875" style="1" customWidth="1"/>
    <col min="8" max="8" width="18.42578125" style="1" customWidth="1"/>
    <col min="9" max="16384" width="9.140625" style="1"/>
  </cols>
  <sheetData>
    <row r="1" spans="1:9" ht="57.75" customHeight="1">
      <c r="B1" s="138" t="s">
        <v>28</v>
      </c>
      <c r="C1" s="138"/>
      <c r="D1" s="138"/>
      <c r="E1" s="138"/>
      <c r="F1" s="138"/>
      <c r="G1" s="138"/>
    </row>
    <row r="2" spans="1:9" ht="24.75" customHeight="1">
      <c r="B2" s="139"/>
      <c r="C2" s="139"/>
      <c r="D2" s="139"/>
      <c r="E2" s="139"/>
      <c r="F2" s="139"/>
      <c r="G2" s="139"/>
    </row>
    <row r="3" spans="1:9" ht="20.25" customHeight="1">
      <c r="B3" s="140" t="s">
        <v>243</v>
      </c>
      <c r="C3" s="140"/>
      <c r="D3" s="140"/>
      <c r="E3" s="140"/>
      <c r="F3" s="140"/>
      <c r="G3" s="140"/>
    </row>
    <row r="4" spans="1:9" ht="29.25" customHeight="1">
      <c r="B4" s="143" t="s">
        <v>26</v>
      </c>
      <c r="C4" s="143"/>
      <c r="D4" s="143"/>
      <c r="E4" s="143"/>
      <c r="F4" s="143"/>
    </row>
    <row r="5" spans="1:9">
      <c r="F5" s="2"/>
    </row>
    <row r="6" spans="1:9">
      <c r="A6" s="141" t="s">
        <v>27</v>
      </c>
      <c r="B6" s="141" t="s">
        <v>1</v>
      </c>
      <c r="C6" s="141" t="s">
        <v>2</v>
      </c>
      <c r="D6" s="144" t="s">
        <v>12</v>
      </c>
      <c r="E6" s="144"/>
      <c r="F6" s="141" t="s">
        <v>41</v>
      </c>
      <c r="G6" s="141" t="s">
        <v>31</v>
      </c>
    </row>
    <row r="7" spans="1:9" ht="57" customHeight="1" thickBot="1">
      <c r="A7" s="142"/>
      <c r="B7" s="142"/>
      <c r="C7" s="142"/>
      <c r="D7" s="4" t="s">
        <v>29</v>
      </c>
      <c r="E7" s="4" t="s">
        <v>30</v>
      </c>
      <c r="F7" s="142"/>
      <c r="G7" s="142"/>
    </row>
    <row r="8" spans="1:9" ht="37.5" customHeight="1">
      <c r="A8" s="7" t="s">
        <v>51</v>
      </c>
      <c r="B8" s="105" t="s">
        <v>4</v>
      </c>
      <c r="C8" s="106" t="s">
        <v>3</v>
      </c>
      <c r="D8" s="31">
        <v>24.6</v>
      </c>
      <c r="E8" s="31">
        <v>24.9</v>
      </c>
      <c r="F8" s="31">
        <v>25.2</v>
      </c>
      <c r="G8" s="107" t="str">
        <f>IF(OR(D8&gt;800,E8&gt;800,F8&gt;800),"ОШИБКА: единицы измерения - тыс.чел"," ")</f>
        <v xml:space="preserve"> </v>
      </c>
    </row>
    <row r="9" spans="1:9" ht="47.25" customHeight="1" thickBot="1">
      <c r="A9" s="8" t="s">
        <v>53</v>
      </c>
      <c r="B9" s="108" t="s">
        <v>10</v>
      </c>
      <c r="C9" s="109" t="s">
        <v>11</v>
      </c>
      <c r="D9" s="32"/>
      <c r="E9" s="32"/>
      <c r="F9" s="32"/>
      <c r="G9" s="110" t="str">
        <f>IF(OR(D9&gt;800,E9&gt;800,F9&gt;800),"ОШИБКА: единицы измерения - км"," ")</f>
        <v xml:space="preserve"> </v>
      </c>
      <c r="I9" s="3"/>
    </row>
    <row r="10" spans="1:9" ht="60" customHeight="1">
      <c r="A10" s="7" t="s">
        <v>55</v>
      </c>
      <c r="B10" s="105" t="s">
        <v>13</v>
      </c>
      <c r="C10" s="106" t="s">
        <v>0</v>
      </c>
      <c r="D10" s="111">
        <f>D12+D13</f>
        <v>680298.5</v>
      </c>
      <c r="E10" s="111">
        <f>E12+E13</f>
        <v>815715</v>
      </c>
      <c r="F10" s="111">
        <f>F12+F13</f>
        <v>758442.8</v>
      </c>
      <c r="G10" s="112" t="str">
        <f>IF(((D8-TRUNC(D8,1))+(E8-TRUNC(E8,1))+(F8-TRUNC(F8,1))+(D9-TRUNC(D9,1))+(E9-TRUNC(E9,1))+(F9-TRUNC(F9,1))+(D12-TRUNC(D12,1))+(E12-TRUNC(E12,1))+(F12-TRUNC(F12,1))+(D13-TRUNC(D13,1))+(E13-TRUNC(E13,1))+(F13-TRUNC(F13,1)))&gt;0,"ОШИБКА: в строках 1.1-1.5 точность должна быть - один знак после запятой","")</f>
        <v/>
      </c>
    </row>
    <row r="11" spans="1:9" ht="14.25" customHeight="1">
      <c r="A11" s="9"/>
      <c r="B11" s="113" t="s">
        <v>18</v>
      </c>
      <c r="C11" s="114"/>
      <c r="D11" s="115"/>
      <c r="E11" s="115"/>
      <c r="F11" s="115"/>
      <c r="G11" s="116" t="str">
        <f>IF(OR(D10&gt;20000000,E10&gt;20000000,F10&gt;20000000),"ОШИБКА: в строках 1.4,1.5 единица измерения - тыс.руб","")</f>
        <v/>
      </c>
    </row>
    <row r="12" spans="1:9" ht="16.5" customHeight="1">
      <c r="A12" s="9" t="s">
        <v>57</v>
      </c>
      <c r="B12" s="117" t="s">
        <v>19</v>
      </c>
      <c r="C12" s="114" t="s">
        <v>0</v>
      </c>
      <c r="D12" s="118">
        <v>635067.80000000005</v>
      </c>
      <c r="E12" s="118">
        <v>588485.1</v>
      </c>
      <c r="F12" s="118">
        <v>604156.1</v>
      </c>
      <c r="G12" s="116"/>
    </row>
    <row r="13" spans="1:9" ht="15.75" customHeight="1" thickBot="1">
      <c r="A13" s="8" t="s">
        <v>58</v>
      </c>
      <c r="B13" s="108" t="s">
        <v>20</v>
      </c>
      <c r="C13" s="109" t="s">
        <v>0</v>
      </c>
      <c r="D13" s="32">
        <v>45230.7</v>
      </c>
      <c r="E13" s="32">
        <v>227229.9</v>
      </c>
      <c r="F13" s="32">
        <v>154286.70000000001</v>
      </c>
      <c r="G13" s="27"/>
    </row>
    <row r="14" spans="1:9" ht="34.5" customHeight="1">
      <c r="A14" s="7" t="s">
        <v>59</v>
      </c>
      <c r="B14" s="105" t="s">
        <v>5</v>
      </c>
      <c r="C14" s="106" t="s">
        <v>0</v>
      </c>
      <c r="D14" s="111">
        <f>D16+D17</f>
        <v>757285.5</v>
      </c>
      <c r="E14" s="111">
        <f>E16+E17</f>
        <v>814536.5</v>
      </c>
      <c r="F14" s="111">
        <f>F16+F17</f>
        <v>762442.8</v>
      </c>
      <c r="G14" s="112" t="str">
        <f>IF(((D16-TRUNC(D16,1))+(E16-TRUNC(E16,1))+(F16-TRUNC(F16,1))+(D17-TRUNC(D17,1))+(E17-TRUNC(E17,1))+(F17-TRUNC(F17,1)))&gt;0,"ОШИБКА: в строках 1.7,1.8 точность должна быть - один знак после запятой","")</f>
        <v/>
      </c>
    </row>
    <row r="15" spans="1:9">
      <c r="A15" s="9"/>
      <c r="B15" s="113" t="s">
        <v>23</v>
      </c>
      <c r="C15" s="114"/>
      <c r="D15" s="115"/>
      <c r="E15" s="115"/>
      <c r="F15" s="115"/>
      <c r="G15" s="116" t="str">
        <f>IF(OR(D14&gt;21000000,E14&gt;21000000,F14&gt;21000000),"ОШИБКА: в строках 1.7,1.8 единица измерения - тыс.руб","")</f>
        <v/>
      </c>
    </row>
    <row r="16" spans="1:9">
      <c r="A16" s="9" t="s">
        <v>60</v>
      </c>
      <c r="B16" s="117" t="s">
        <v>21</v>
      </c>
      <c r="C16" s="114" t="s">
        <v>0</v>
      </c>
      <c r="D16" s="118">
        <f>(110+1232.1+23322.5+2437+4604+842.4+17368.3+6115.6+308.7+443+2855.7+721.1+402.1)</f>
        <v>60762.499999999993</v>
      </c>
      <c r="E16" s="118">
        <f>992.3+4558.7+15078.9+20937.3+44761.5+10087.3+1776.8+5646.6+19832.7+5914.4+2603.8+91.3</f>
        <v>132281.59999999998</v>
      </c>
      <c r="F16" s="118">
        <v>66051</v>
      </c>
      <c r="G16" s="116"/>
    </row>
    <row r="17" spans="1:9" ht="15.75" thickBot="1">
      <c r="A17" s="8" t="s">
        <v>64</v>
      </c>
      <c r="B17" s="108" t="s">
        <v>22</v>
      </c>
      <c r="C17" s="109" t="s">
        <v>0</v>
      </c>
      <c r="D17" s="32">
        <f>757285.5-D16</f>
        <v>696523</v>
      </c>
      <c r="E17" s="32">
        <f>814536.5-E16</f>
        <v>682254.9</v>
      </c>
      <c r="F17" s="32">
        <v>696391.8</v>
      </c>
      <c r="G17" s="27"/>
    </row>
    <row r="18" spans="1:9" ht="39" customHeight="1">
      <c r="A18" s="10" t="s">
        <v>65</v>
      </c>
      <c r="B18" s="105" t="s">
        <v>6</v>
      </c>
      <c r="C18" s="106" t="s">
        <v>0</v>
      </c>
      <c r="D18" s="111">
        <f>D10-D14</f>
        <v>-76987</v>
      </c>
      <c r="E18" s="111">
        <f>E10-E14</f>
        <v>1178.5</v>
      </c>
      <c r="F18" s="111">
        <f>F10-F14</f>
        <v>-4000</v>
      </c>
      <c r="G18" s="112"/>
    </row>
    <row r="19" spans="1:9" ht="51" customHeight="1">
      <c r="A19" s="11" t="s">
        <v>68</v>
      </c>
      <c r="B19" s="117" t="s">
        <v>7</v>
      </c>
      <c r="C19" s="114" t="s">
        <v>0</v>
      </c>
      <c r="D19" s="115">
        <f>D21+D24+D27+D30+D31+D32</f>
        <v>76987</v>
      </c>
      <c r="E19" s="115">
        <f>E21+E24+E27+E30+E31+E32</f>
        <v>-1178.5</v>
      </c>
      <c r="F19" s="115">
        <f>F21+F24+F27+F30+F31+F32</f>
        <v>4000</v>
      </c>
      <c r="G19" s="116" t="str">
        <f>IF((D18+E18+F18+D19+E19+F19)&lt;&gt;0,"ОШИБКА: непокрытый дефицит (профицит)","")</f>
        <v/>
      </c>
      <c r="I19" s="3"/>
    </row>
    <row r="20" spans="1:9" ht="15.75" thickBot="1">
      <c r="A20" s="12"/>
      <c r="B20" s="119" t="s">
        <v>24</v>
      </c>
      <c r="C20" s="109"/>
      <c r="D20" s="120"/>
      <c r="E20" s="120"/>
      <c r="F20" s="120"/>
      <c r="G20" s="27"/>
    </row>
    <row r="21" spans="1:9" ht="38.25" customHeight="1">
      <c r="A21" s="10" t="s">
        <v>69</v>
      </c>
      <c r="B21" s="105" t="s">
        <v>8</v>
      </c>
      <c r="C21" s="106" t="s">
        <v>0</v>
      </c>
      <c r="D21" s="111">
        <f>D22-D23</f>
        <v>31000</v>
      </c>
      <c r="E21" s="111">
        <f>E22-E23</f>
        <v>4000</v>
      </c>
      <c r="F21" s="111">
        <f>F22-F23</f>
        <v>4000</v>
      </c>
      <c r="G21" s="112" t="str">
        <f>IF(((D22-TRUNC(D22,1))+(E22-TRUNC(E22,1))+(F22-TRUNC(F22,1))+(D23-TRUNC(D23,1))+(E23-TRUNC(E23,1))+(F23-TRUNC(F23,1)))&gt;0,"ОШИБКА: в строках 1.12,1.13 точность должна быть - один знак после запятой","")</f>
        <v/>
      </c>
    </row>
    <row r="22" spans="1:9" ht="30">
      <c r="A22" s="11" t="s">
        <v>70</v>
      </c>
      <c r="B22" s="113" t="s">
        <v>32</v>
      </c>
      <c r="C22" s="121" t="s">
        <v>0</v>
      </c>
      <c r="D22" s="118">
        <v>31000</v>
      </c>
      <c r="E22" s="118">
        <v>65000</v>
      </c>
      <c r="F22" s="118">
        <v>69000</v>
      </c>
      <c r="G22" s="116"/>
    </row>
    <row r="23" spans="1:9" ht="30.75" thickBot="1">
      <c r="A23" s="12" t="s">
        <v>71</v>
      </c>
      <c r="B23" s="119" t="s">
        <v>33</v>
      </c>
      <c r="C23" s="122" t="s">
        <v>0</v>
      </c>
      <c r="D23" s="32">
        <v>0</v>
      </c>
      <c r="E23" s="32">
        <v>61000</v>
      </c>
      <c r="F23" s="32">
        <v>65000</v>
      </c>
      <c r="G23" s="27"/>
    </row>
    <row r="24" spans="1:9" ht="41.25" customHeight="1">
      <c r="A24" s="10" t="s">
        <v>72</v>
      </c>
      <c r="B24" s="105" t="s">
        <v>34</v>
      </c>
      <c r="C24" s="106" t="s">
        <v>0</v>
      </c>
      <c r="D24" s="111">
        <f>D25-D26</f>
        <v>0</v>
      </c>
      <c r="E24" s="111">
        <f>E25-E26</f>
        <v>0</v>
      </c>
      <c r="F24" s="111">
        <f>F25-F26</f>
        <v>0</v>
      </c>
      <c r="G24" s="112" t="str">
        <f>IF(((D25-TRUNC(D25,1))+(E25-TRUNC(E25,1))+(F25-TRUNC(F25,1))+(D26-TRUNC(D26,1))+(E26-TRUNC(E26,1))+(F26-TRUNC(F26,1)))&gt;0,"ОШИБКА: в строках 1.15,1.16 точность должна быть - один знак после запятой","")</f>
        <v/>
      </c>
    </row>
    <row r="25" spans="1:9" ht="30">
      <c r="A25" s="11" t="s">
        <v>73</v>
      </c>
      <c r="B25" s="113" t="s">
        <v>35</v>
      </c>
      <c r="C25" s="121" t="s">
        <v>0</v>
      </c>
      <c r="D25" s="118">
        <v>0</v>
      </c>
      <c r="E25" s="118">
        <v>0</v>
      </c>
      <c r="F25" s="118">
        <v>0</v>
      </c>
      <c r="G25" s="116"/>
    </row>
    <row r="26" spans="1:9" ht="30.75" thickBot="1">
      <c r="A26" s="12" t="s">
        <v>74</v>
      </c>
      <c r="B26" s="119" t="s">
        <v>36</v>
      </c>
      <c r="C26" s="122" t="s">
        <v>0</v>
      </c>
      <c r="D26" s="32">
        <v>0</v>
      </c>
      <c r="E26" s="32">
        <v>0</v>
      </c>
      <c r="F26" s="32">
        <v>0</v>
      </c>
      <c r="G26" s="27"/>
    </row>
    <row r="27" spans="1:9" ht="39.75" customHeight="1">
      <c r="A27" s="10" t="s">
        <v>75</v>
      </c>
      <c r="B27" s="105" t="s">
        <v>115</v>
      </c>
      <c r="C27" s="106" t="s">
        <v>0</v>
      </c>
      <c r="D27" s="111">
        <f>D28-D29</f>
        <v>0</v>
      </c>
      <c r="E27" s="111">
        <f>E28-E29</f>
        <v>0</v>
      </c>
      <c r="F27" s="111">
        <f>F28-F29</f>
        <v>0</v>
      </c>
      <c r="G27" s="112" t="str">
        <f>IF(((D28-TRUNC(D28,1))+(E28-TRUNC(E28,1))+(F28-TRUNC(F28,1))+(D29-TRUNC(D29,1))+(E29-TRUNC(E29,1))+(F29-TRUNC(F29,1)))&gt;0,"ОШИБКА: в строках 1.18,1.19 точность должна быть - один знак после запятой","")</f>
        <v/>
      </c>
    </row>
    <row r="28" spans="1:9" ht="30">
      <c r="A28" s="11" t="s">
        <v>76</v>
      </c>
      <c r="B28" s="113" t="s">
        <v>37</v>
      </c>
      <c r="C28" s="121" t="s">
        <v>0</v>
      </c>
      <c r="D28" s="118">
        <v>0</v>
      </c>
      <c r="E28" s="118">
        <v>0</v>
      </c>
      <c r="F28" s="118">
        <v>0</v>
      </c>
      <c r="G28" s="116"/>
    </row>
    <row r="29" spans="1:9" ht="30.75" thickBot="1">
      <c r="A29" s="12" t="s">
        <v>77</v>
      </c>
      <c r="B29" s="119" t="s">
        <v>38</v>
      </c>
      <c r="C29" s="122" t="s">
        <v>0</v>
      </c>
      <c r="D29" s="32">
        <v>0</v>
      </c>
      <c r="E29" s="32">
        <v>0</v>
      </c>
      <c r="F29" s="32">
        <v>0</v>
      </c>
      <c r="G29" s="27"/>
    </row>
    <row r="30" spans="1:9" ht="58.5" customHeight="1">
      <c r="A30" s="10" t="s">
        <v>78</v>
      </c>
      <c r="B30" s="105" t="s">
        <v>16</v>
      </c>
      <c r="C30" s="106" t="s">
        <v>0</v>
      </c>
      <c r="D30" s="31">
        <v>0</v>
      </c>
      <c r="E30" s="31">
        <v>0</v>
      </c>
      <c r="F30" s="31">
        <v>0</v>
      </c>
      <c r="G30" s="112" t="str">
        <f>IF(((D30-TRUNC(D30,1))+(E30-TRUNC(E30,1))+(F30-TRUNC(F30,1))+(D31-TRUNC(D31,1))+(E31-TRUNC(E31,1))+(F31-TRUNC(F31,1))+(D32-TRUNC(D32,1))+(E32-TRUNC(E32,1))+(F32-TRUNC(F32,1)))&gt;0,"ОШИБКА: в строках 1.20-1.22 точность должна быть - один знак после запятой","")</f>
        <v/>
      </c>
    </row>
    <row r="31" spans="1:9">
      <c r="A31" s="11" t="s">
        <v>79</v>
      </c>
      <c r="B31" s="117" t="s">
        <v>15</v>
      </c>
      <c r="C31" s="114" t="s">
        <v>0</v>
      </c>
      <c r="D31" s="118">
        <v>0</v>
      </c>
      <c r="E31" s="118">
        <v>0</v>
      </c>
      <c r="F31" s="118">
        <v>0</v>
      </c>
      <c r="G31" s="116"/>
    </row>
    <row r="32" spans="1:9" ht="15.75" thickBot="1">
      <c r="A32" s="35" t="s">
        <v>80</v>
      </c>
      <c r="B32" s="96" t="s">
        <v>9</v>
      </c>
      <c r="C32" s="123" t="s">
        <v>0</v>
      </c>
      <c r="D32" s="124">
        <v>45987</v>
      </c>
      <c r="E32" s="124">
        <v>-5178.5</v>
      </c>
      <c r="F32" s="124">
        <v>0</v>
      </c>
      <c r="G32" s="48"/>
    </row>
    <row r="33" spans="1:7" ht="55.5" customHeight="1">
      <c r="A33" s="10" t="s">
        <v>81</v>
      </c>
      <c r="B33" s="105" t="s">
        <v>14</v>
      </c>
      <c r="C33" s="106" t="s">
        <v>0</v>
      </c>
      <c r="D33" s="31">
        <v>61000</v>
      </c>
      <c r="E33" s="31">
        <v>65000</v>
      </c>
      <c r="F33" s="31">
        <v>69000</v>
      </c>
      <c r="G33" s="112" t="str">
        <f>IF(OR(D33&lt;(D35+D36+D37),E33&lt;(E35+E36+E37),F33&lt;(F35+F36+F37)),"ОШИБКА: строка 1.23 не может быть меньше суммы строк 1.24-1.26","")</f>
        <v/>
      </c>
    </row>
    <row r="34" spans="1:7" ht="43.5" customHeight="1">
      <c r="A34" s="11"/>
      <c r="B34" s="113" t="s">
        <v>24</v>
      </c>
      <c r="C34" s="114"/>
      <c r="D34" s="118"/>
      <c r="E34" s="118"/>
      <c r="F34" s="118"/>
      <c r="G34" s="116" t="str">
        <f>IF(((D33-TRUNC(D33,1))+(E33-TRUNC(E33,1))+(F33-TRUNC(F33,1))+(D35-TRUNC(D35,1))+(E35-TRUNC(E35,1))+(F35-TRUNC(F35,1))+(D36-TRUNC(D36,1))+(E36-TRUNC(E36,1))+(F36-TRUNC(F36,1)))&gt;0,"ОШИБКА: в строках 1.23-1.25 точность должна быть - один знак после запятой","")</f>
        <v/>
      </c>
    </row>
    <row r="35" spans="1:7" ht="44.25" customHeight="1">
      <c r="A35" s="11" t="s">
        <v>82</v>
      </c>
      <c r="B35" s="113" t="s">
        <v>39</v>
      </c>
      <c r="C35" s="121" t="s">
        <v>0</v>
      </c>
      <c r="D35" s="118">
        <v>0</v>
      </c>
      <c r="E35" s="118">
        <v>0</v>
      </c>
      <c r="F35" s="118">
        <v>0</v>
      </c>
      <c r="G35" s="116" t="str">
        <f>IF(OR(E35&lt;&gt;(D35+E24+E27),F35&lt;&gt;(E35+F24+F27)),"ОШИБКА: объем долга должен равняться сумме долга на конец предыдущего периода и сальдо по бюджетным кредитам в текущем периоде","")</f>
        <v/>
      </c>
    </row>
    <row r="36" spans="1:7" ht="43.5" customHeight="1">
      <c r="A36" s="11" t="s">
        <v>83</v>
      </c>
      <c r="B36" s="113" t="s">
        <v>40</v>
      </c>
      <c r="C36" s="121" t="s">
        <v>0</v>
      </c>
      <c r="D36" s="118">
        <v>61000</v>
      </c>
      <c r="E36" s="118">
        <v>65000</v>
      </c>
      <c r="F36" s="118">
        <v>69000</v>
      </c>
      <c r="G36" s="116" t="str">
        <f>IF(OR(E36&lt;&gt;(D36+E21),F36&lt;&gt;(E36+F21)),"ОШИБКА: объем долга должен равняться сумме долга на конец предыдущего периода и сальдо по коммерческим кредитам в текущем периоде","")</f>
        <v/>
      </c>
    </row>
    <row r="37" spans="1:7" ht="43.5" customHeight="1" thickBot="1">
      <c r="A37" s="12" t="s">
        <v>84</v>
      </c>
      <c r="B37" s="119" t="s">
        <v>116</v>
      </c>
      <c r="C37" s="122" t="s">
        <v>0</v>
      </c>
      <c r="D37" s="32">
        <v>0</v>
      </c>
      <c r="E37" s="32">
        <v>0</v>
      </c>
      <c r="F37" s="32">
        <v>0</v>
      </c>
      <c r="G37" s="27" t="str">
        <f>IF(((D37-TRUNC(D37,1))+(E37-TRUNC(E37,1))+(F37-TRUNC(F37,1)))&gt;0,"ОШИБКА: в строке 1.26 точность должна быть - один знак после запятой","")</f>
        <v/>
      </c>
    </row>
    <row r="38" spans="1:7" ht="32.25" customHeight="1">
      <c r="A38" s="37" t="s">
        <v>85</v>
      </c>
      <c r="B38" s="125" t="s">
        <v>25</v>
      </c>
      <c r="C38" s="126" t="s">
        <v>17</v>
      </c>
      <c r="D38" s="127"/>
      <c r="E38" s="127"/>
      <c r="F38" s="127"/>
      <c r="G38" s="128"/>
    </row>
    <row r="39" spans="1:7" ht="30">
      <c r="A39" s="23" t="s">
        <v>86</v>
      </c>
      <c r="B39" s="14" t="s">
        <v>42</v>
      </c>
      <c r="C39" s="114" t="s">
        <v>43</v>
      </c>
      <c r="D39" s="129">
        <v>2</v>
      </c>
      <c r="E39" s="129">
        <v>1</v>
      </c>
      <c r="F39" s="129">
        <v>1</v>
      </c>
      <c r="G39" s="41" t="str">
        <f>IF(((D39-TRUNC(D39,0))+(E39-TRUNC(E39,0))+(F39-TRUNC(F39,0)))&gt;0,"ОШИБКА: в строке 1.28 не может быть нецелых чисел","")</f>
        <v/>
      </c>
    </row>
    <row r="40" spans="1:7" ht="60">
      <c r="A40" s="23" t="s">
        <v>87</v>
      </c>
      <c r="B40" s="14" t="s">
        <v>44</v>
      </c>
      <c r="C40" s="114" t="s">
        <v>17</v>
      </c>
      <c r="D40" s="118">
        <v>50</v>
      </c>
      <c r="E40" s="118">
        <v>100</v>
      </c>
      <c r="F40" s="118">
        <v>100</v>
      </c>
      <c r="G40" s="41" t="str">
        <f>IF(OR(D40&gt;100,E40&gt;100,F40&gt;100),"ОШИБКА: значение не может быть больше 100","")</f>
        <v/>
      </c>
    </row>
    <row r="41" spans="1:7" ht="60.75" customHeight="1">
      <c r="A41" s="23" t="s">
        <v>88</v>
      </c>
      <c r="B41" s="14" t="s">
        <v>45</v>
      </c>
      <c r="C41" s="114" t="s">
        <v>17</v>
      </c>
      <c r="D41" s="118">
        <v>0</v>
      </c>
      <c r="E41" s="118">
        <v>0</v>
      </c>
      <c r="F41" s="118">
        <v>0</v>
      </c>
      <c r="G41" s="116" t="str">
        <f>IF(OR(AND(100&lt;&gt;(D41+D42),D41+D42+D36+D35&lt;&gt;0),AND(100&lt;&gt;(E41+E42),E41+E42+E36+E35&lt;&gt;0),AND(100&lt;&gt;(F41+F42),F36+F41+F42+F35&lt;&gt;0)),"ОШИБКА: сумма строк 1.30 и 1.31 не может быть не равна 100","")</f>
        <v/>
      </c>
    </row>
    <row r="42" spans="1:7" ht="60">
      <c r="A42" s="23" t="s">
        <v>117</v>
      </c>
      <c r="B42" s="14" t="s">
        <v>195</v>
      </c>
      <c r="C42" s="114" t="s">
        <v>17</v>
      </c>
      <c r="D42" s="118">
        <v>100</v>
      </c>
      <c r="E42" s="118">
        <v>100</v>
      </c>
      <c r="F42" s="118">
        <v>100</v>
      </c>
      <c r="G42" s="116" t="str">
        <f>IF(((D40-TRUNC(D40,1))+(E40-TRUNC(E40,1))+(F40-TRUNC(F40,1))+(D41-TRUNC(D41,1))+(E41-TRUNC(E41,1))+(F41-TRUNC(F41,1))+(D42-TRUNC(D42,1))+(E42-TRUNC(E42,1))+(F42-TRUNC(F42,1)))&gt;0,"ОШИБКА: в строках 1.29-1.31 точность должна быть - один знак после запятой","")</f>
        <v/>
      </c>
    </row>
  </sheetData>
  <mergeCells count="10">
    <mergeCell ref="B1:G1"/>
    <mergeCell ref="B2:G2"/>
    <mergeCell ref="B3:G3"/>
    <mergeCell ref="G6:G7"/>
    <mergeCell ref="A6:A7"/>
    <mergeCell ref="B4:F4"/>
    <mergeCell ref="B6:B7"/>
    <mergeCell ref="C6:C7"/>
    <mergeCell ref="D6:E6"/>
    <mergeCell ref="F6:F7"/>
  </mergeCells>
  <phoneticPr fontId="0" type="noConversion"/>
  <pageMargins left="0.39370078740157483" right="0.39370078740157483" top="0.74803149606299213" bottom="0.74803149606299213" header="0.31496062992125984" footer="0.31496062992125984"/>
  <pageSetup paperSize="9" scale="67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0"/>
  <sheetViews>
    <sheetView view="pageBreakPreview" topLeftCell="A25" zoomScale="60" workbookViewId="0">
      <selection activeCell="F38" sqref="F38"/>
    </sheetView>
  </sheetViews>
  <sheetFormatPr defaultRowHeight="18.75"/>
  <cols>
    <col min="1" max="1" width="9" style="84" customWidth="1"/>
    <col min="2" max="2" width="99.140625" style="54" customWidth="1"/>
    <col min="3" max="3" width="11.5703125" style="79" customWidth="1"/>
    <col min="4" max="4" width="13.140625" style="54" customWidth="1"/>
    <col min="5" max="5" width="13.5703125" style="54" customWidth="1"/>
    <col min="6" max="6" width="13.42578125" style="54" customWidth="1"/>
    <col min="7" max="16384" width="9.140625" style="54"/>
  </cols>
  <sheetData>
    <row r="1" spans="1:6">
      <c r="A1" s="145" t="s">
        <v>133</v>
      </c>
      <c r="B1" s="145"/>
      <c r="C1" s="145"/>
      <c r="D1" s="145"/>
      <c r="E1" s="145"/>
      <c r="F1" s="145"/>
    </row>
    <row r="2" spans="1:6">
      <c r="A2" s="145" t="s">
        <v>134</v>
      </c>
      <c r="B2" s="145"/>
      <c r="C2" s="145"/>
      <c r="D2" s="145"/>
      <c r="E2" s="145"/>
      <c r="F2" s="145"/>
    </row>
    <row r="3" spans="1:6" ht="15" customHeight="1">
      <c r="A3" s="146" t="s">
        <v>135</v>
      </c>
      <c r="B3" s="146"/>
      <c r="C3" s="146"/>
      <c r="D3" s="146"/>
      <c r="E3" s="146"/>
      <c r="F3" s="146"/>
    </row>
    <row r="4" spans="1:6" ht="38.25" customHeight="1">
      <c r="A4" s="147" t="s">
        <v>27</v>
      </c>
      <c r="B4" s="148" t="s">
        <v>136</v>
      </c>
      <c r="C4" s="149" t="s">
        <v>137</v>
      </c>
      <c r="D4" s="151" t="s">
        <v>138</v>
      </c>
      <c r="E4" s="152"/>
      <c r="F4" s="153" t="s">
        <v>139</v>
      </c>
    </row>
    <row r="5" spans="1:6" s="99" customFormat="1" ht="33.75" customHeight="1">
      <c r="A5" s="147"/>
      <c r="B5" s="148"/>
      <c r="C5" s="150"/>
      <c r="D5" s="55" t="s">
        <v>140</v>
      </c>
      <c r="E5" s="55" t="s">
        <v>30</v>
      </c>
      <c r="F5" s="154"/>
    </row>
    <row r="6" spans="1:6" s="99" customFormat="1" ht="21.75" customHeight="1">
      <c r="A6" s="56" t="s">
        <v>141</v>
      </c>
      <c r="B6" s="57" t="s">
        <v>142</v>
      </c>
      <c r="C6" s="58"/>
      <c r="D6" s="59"/>
      <c r="E6" s="59"/>
      <c r="F6" s="60"/>
    </row>
    <row r="7" spans="1:6">
      <c r="A7" s="61" t="s">
        <v>143</v>
      </c>
      <c r="B7" s="62" t="s">
        <v>212</v>
      </c>
      <c r="C7" s="63" t="s">
        <v>0</v>
      </c>
      <c r="D7" s="100">
        <f>D8+D23+D28</f>
        <v>680298.5</v>
      </c>
      <c r="E7" s="100">
        <f>E8+E23+E28</f>
        <v>815715</v>
      </c>
      <c r="F7" s="100">
        <f>F8+F23+F28</f>
        <v>757913.2</v>
      </c>
    </row>
    <row r="8" spans="1:6">
      <c r="A8" s="61" t="s">
        <v>144</v>
      </c>
      <c r="B8" s="62" t="s">
        <v>145</v>
      </c>
      <c r="C8" s="63" t="s">
        <v>0</v>
      </c>
      <c r="D8" s="100">
        <v>574575.5</v>
      </c>
      <c r="E8" s="100">
        <v>528499.6</v>
      </c>
      <c r="F8" s="100">
        <v>556334.5</v>
      </c>
    </row>
    <row r="9" spans="1:6" ht="13.5" customHeight="1">
      <c r="A9" s="61"/>
      <c r="B9" s="64" t="s">
        <v>24</v>
      </c>
      <c r="C9" s="63"/>
      <c r="D9" s="100"/>
      <c r="E9" s="100"/>
      <c r="F9" s="100"/>
    </row>
    <row r="10" spans="1:6" ht="21.75" customHeight="1">
      <c r="A10" s="65" t="s">
        <v>146</v>
      </c>
      <c r="B10" s="66" t="s">
        <v>213</v>
      </c>
      <c r="C10" s="67" t="s">
        <v>0</v>
      </c>
      <c r="D10" s="100">
        <v>487008.8</v>
      </c>
      <c r="E10" s="100">
        <v>447419.9</v>
      </c>
      <c r="F10" s="100">
        <v>465456</v>
      </c>
    </row>
    <row r="11" spans="1:6" ht="17.25" customHeight="1">
      <c r="A11" s="61"/>
      <c r="B11" s="70" t="s">
        <v>214</v>
      </c>
      <c r="C11" s="71" t="s">
        <v>0</v>
      </c>
      <c r="D11" s="101"/>
      <c r="E11" s="101"/>
      <c r="F11" s="101"/>
    </row>
    <row r="12" spans="1:6">
      <c r="A12" s="65" t="s">
        <v>148</v>
      </c>
      <c r="B12" s="66" t="s">
        <v>147</v>
      </c>
      <c r="C12" s="67" t="s">
        <v>0</v>
      </c>
      <c r="D12" s="101">
        <v>50693</v>
      </c>
      <c r="E12" s="101">
        <v>46473.1</v>
      </c>
      <c r="F12" s="101">
        <v>44791</v>
      </c>
    </row>
    <row r="13" spans="1:6">
      <c r="A13" s="65" t="s">
        <v>150</v>
      </c>
      <c r="B13" s="66" t="s">
        <v>149</v>
      </c>
      <c r="C13" s="67" t="s">
        <v>0</v>
      </c>
      <c r="D13" s="101">
        <v>1375</v>
      </c>
      <c r="E13" s="101">
        <v>1900.9</v>
      </c>
      <c r="F13" s="101">
        <v>1375</v>
      </c>
    </row>
    <row r="14" spans="1:6">
      <c r="A14" s="65" t="s">
        <v>152</v>
      </c>
      <c r="B14" s="66" t="s">
        <v>151</v>
      </c>
      <c r="C14" s="67" t="s">
        <v>0</v>
      </c>
      <c r="D14" s="101">
        <v>2226.9</v>
      </c>
      <c r="E14" s="101">
        <v>3158.2</v>
      </c>
      <c r="F14" s="101">
        <v>2500</v>
      </c>
    </row>
    <row r="15" spans="1:6">
      <c r="A15" s="65" t="s">
        <v>215</v>
      </c>
      <c r="B15" s="66" t="s">
        <v>153</v>
      </c>
      <c r="C15" s="67" t="s">
        <v>0</v>
      </c>
      <c r="D15" s="101">
        <v>16854.3</v>
      </c>
      <c r="E15" s="101">
        <v>15095.8</v>
      </c>
      <c r="F15" s="101">
        <v>14007.1</v>
      </c>
    </row>
    <row r="16" spans="1:6" ht="37.5">
      <c r="A16" s="61" t="s">
        <v>154</v>
      </c>
      <c r="B16" s="62" t="s">
        <v>216</v>
      </c>
      <c r="C16" s="63" t="s">
        <v>217</v>
      </c>
      <c r="D16" s="101">
        <f>D17</f>
        <v>249044.9</v>
      </c>
      <c r="E16" s="101">
        <f>E17</f>
        <v>249147.7</v>
      </c>
      <c r="F16" s="100">
        <f>F17</f>
        <v>250448.4</v>
      </c>
    </row>
    <row r="17" spans="1:7">
      <c r="A17" s="61"/>
      <c r="B17" s="69" t="s">
        <v>218</v>
      </c>
      <c r="C17" s="67" t="s">
        <v>0</v>
      </c>
      <c r="D17" s="101">
        <f>D18+D19+D20</f>
        <v>249044.9</v>
      </c>
      <c r="E17" s="101">
        <f t="shared" ref="E17:F17" si="0">E18+E19+E20</f>
        <v>249147.7</v>
      </c>
      <c r="F17" s="101">
        <f t="shared" si="0"/>
        <v>250448.4</v>
      </c>
    </row>
    <row r="18" spans="1:7">
      <c r="A18" s="61"/>
      <c r="B18" s="69" t="s">
        <v>240</v>
      </c>
      <c r="C18" s="67" t="s">
        <v>0</v>
      </c>
      <c r="D18" s="101">
        <v>244950</v>
      </c>
      <c r="E18" s="101">
        <v>246102</v>
      </c>
      <c r="F18" s="100">
        <v>232728</v>
      </c>
    </row>
    <row r="19" spans="1:7" ht="59.25" customHeight="1">
      <c r="A19" s="61"/>
      <c r="B19" s="69" t="s">
        <v>242</v>
      </c>
      <c r="C19" s="67" t="s">
        <v>0</v>
      </c>
      <c r="D19" s="101">
        <v>4094.9</v>
      </c>
      <c r="E19" s="101">
        <v>3045.7</v>
      </c>
      <c r="F19" s="100">
        <v>3240.4</v>
      </c>
    </row>
    <row r="20" spans="1:7" ht="43.5" customHeight="1">
      <c r="A20" s="61"/>
      <c r="B20" s="69" t="s">
        <v>241</v>
      </c>
      <c r="C20" s="67" t="s">
        <v>0</v>
      </c>
      <c r="D20" s="104">
        <v>0</v>
      </c>
      <c r="E20" s="104">
        <v>0</v>
      </c>
      <c r="F20" s="100">
        <v>14480</v>
      </c>
    </row>
    <row r="21" spans="1:7" ht="37.5">
      <c r="A21" s="61" t="s">
        <v>159</v>
      </c>
      <c r="B21" s="62" t="s">
        <v>219</v>
      </c>
      <c r="C21" s="63" t="s">
        <v>220</v>
      </c>
      <c r="D21" s="101"/>
      <c r="E21" s="101"/>
      <c r="F21" s="100"/>
    </row>
    <row r="22" spans="1:7" ht="37.5">
      <c r="A22" s="61" t="s">
        <v>165</v>
      </c>
      <c r="B22" s="62" t="s">
        <v>221</v>
      </c>
      <c r="C22" s="63" t="s">
        <v>0</v>
      </c>
      <c r="D22" s="101"/>
      <c r="E22" s="101"/>
      <c r="F22" s="100"/>
    </row>
    <row r="23" spans="1:7">
      <c r="A23" s="61" t="s">
        <v>168</v>
      </c>
      <c r="B23" s="62" t="s">
        <v>155</v>
      </c>
      <c r="C23" s="63" t="s">
        <v>0</v>
      </c>
      <c r="D23" s="100">
        <v>60492.3</v>
      </c>
      <c r="E23" s="100">
        <v>59985.5</v>
      </c>
      <c r="F23" s="100">
        <v>47821.599999999999</v>
      </c>
    </row>
    <row r="24" spans="1:7" ht="21.75" customHeight="1">
      <c r="A24" s="61"/>
      <c r="B24" s="68" t="s">
        <v>24</v>
      </c>
      <c r="C24" s="63"/>
      <c r="D24" s="100"/>
      <c r="E24" s="100"/>
      <c r="F24" s="100"/>
    </row>
    <row r="25" spans="1:7" ht="37.5" customHeight="1">
      <c r="A25" s="65" t="s">
        <v>222</v>
      </c>
      <c r="B25" s="69" t="s">
        <v>156</v>
      </c>
      <c r="C25" s="67" t="s">
        <v>0</v>
      </c>
      <c r="D25" s="101">
        <v>23605.200000000001</v>
      </c>
      <c r="E25" s="101">
        <v>27425.5</v>
      </c>
      <c r="F25" s="101">
        <v>27401.599999999999</v>
      </c>
    </row>
    <row r="26" spans="1:7" ht="49.5">
      <c r="A26" s="61"/>
      <c r="B26" s="70" t="s">
        <v>157</v>
      </c>
      <c r="C26" s="71" t="s">
        <v>0</v>
      </c>
      <c r="D26" s="101">
        <v>22607.8</v>
      </c>
      <c r="E26" s="101">
        <v>25501.1</v>
      </c>
      <c r="F26" s="101">
        <v>26478.2</v>
      </c>
    </row>
    <row r="27" spans="1:7" ht="21" customHeight="1">
      <c r="A27" s="65" t="s">
        <v>223</v>
      </c>
      <c r="B27" s="69" t="s">
        <v>158</v>
      </c>
      <c r="C27" s="67" t="s">
        <v>0</v>
      </c>
      <c r="D27" s="101">
        <v>3257.3</v>
      </c>
      <c r="E27" s="101">
        <v>1044.5</v>
      </c>
      <c r="F27" s="101">
        <v>619.9</v>
      </c>
    </row>
    <row r="28" spans="1:7" ht="37.5">
      <c r="A28" s="61" t="s">
        <v>170</v>
      </c>
      <c r="B28" s="72" t="s">
        <v>224</v>
      </c>
      <c r="C28" s="63" t="s">
        <v>0</v>
      </c>
      <c r="D28" s="100">
        <f>D30+D36+D37</f>
        <v>45230.700000000004</v>
      </c>
      <c r="E28" s="100">
        <f t="shared" ref="E28:F28" si="1">E30+E36+E37</f>
        <v>227229.9</v>
      </c>
      <c r="F28" s="100">
        <f t="shared" si="1"/>
        <v>153757.1</v>
      </c>
    </row>
    <row r="29" spans="1:7" ht="14.25" customHeight="1">
      <c r="A29" s="61"/>
      <c r="B29" s="73" t="s">
        <v>18</v>
      </c>
      <c r="C29" s="63"/>
      <c r="D29" s="100"/>
      <c r="E29" s="100"/>
      <c r="F29" s="100"/>
    </row>
    <row r="30" spans="1:7" s="102" customFormat="1" ht="15.75" customHeight="1">
      <c r="A30" s="74" t="s">
        <v>225</v>
      </c>
      <c r="B30" s="62" t="s">
        <v>160</v>
      </c>
      <c r="C30" s="63" t="s">
        <v>0</v>
      </c>
      <c r="D30" s="100">
        <f>D34+D35+D36+D37+D38+D33+D32</f>
        <v>45230.700000000004</v>
      </c>
      <c r="E30" s="100">
        <f>E34+E35+E36+E37+E38+E33+E32</f>
        <v>227229.9</v>
      </c>
      <c r="F30" s="100">
        <f>F34+F35+F36+F37+F38+F33+F32</f>
        <v>153757.1</v>
      </c>
      <c r="G30" s="54"/>
    </row>
    <row r="31" spans="1:7" ht="15.75" customHeight="1">
      <c r="A31" s="65"/>
      <c r="B31" s="68" t="s">
        <v>24</v>
      </c>
      <c r="C31" s="63"/>
      <c r="D31" s="100"/>
      <c r="E31" s="100"/>
      <c r="F31" s="100"/>
      <c r="G31" s="102"/>
    </row>
    <row r="32" spans="1:7" ht="15.75" customHeight="1">
      <c r="A32" s="65"/>
      <c r="B32" s="66" t="s">
        <v>226</v>
      </c>
      <c r="C32" s="67" t="s">
        <v>0</v>
      </c>
      <c r="D32" s="101">
        <v>6294.6</v>
      </c>
      <c r="E32" s="101">
        <v>77418</v>
      </c>
      <c r="F32" s="101">
        <v>88235.7</v>
      </c>
    </row>
    <row r="33" spans="1:6" ht="18" customHeight="1">
      <c r="A33" s="65"/>
      <c r="B33" s="66" t="s">
        <v>227</v>
      </c>
      <c r="C33" s="67" t="s">
        <v>0</v>
      </c>
      <c r="D33" s="101"/>
      <c r="E33" s="101"/>
      <c r="F33" s="101"/>
    </row>
    <row r="34" spans="1:6">
      <c r="A34" s="75"/>
      <c r="B34" s="66" t="s">
        <v>228</v>
      </c>
      <c r="C34" s="67" t="s">
        <v>0</v>
      </c>
      <c r="D34" s="101">
        <v>56564.800000000003</v>
      </c>
      <c r="E34" s="101">
        <v>146124.5</v>
      </c>
      <c r="F34" s="101">
        <v>61559.3</v>
      </c>
    </row>
    <row r="35" spans="1:6" ht="18.75" customHeight="1">
      <c r="A35" s="75"/>
      <c r="B35" s="66" t="s">
        <v>161</v>
      </c>
      <c r="C35" s="67" t="s">
        <v>0</v>
      </c>
      <c r="D35" s="101">
        <v>4197.8</v>
      </c>
      <c r="E35" s="101">
        <v>3687.4</v>
      </c>
      <c r="F35" s="101">
        <v>4491.7</v>
      </c>
    </row>
    <row r="36" spans="1:6" ht="18.75" customHeight="1">
      <c r="A36" s="74" t="s">
        <v>229</v>
      </c>
      <c r="B36" s="62" t="s">
        <v>162</v>
      </c>
      <c r="C36" s="63" t="s">
        <v>0</v>
      </c>
      <c r="D36" s="101"/>
      <c r="E36" s="101"/>
      <c r="F36" s="100"/>
    </row>
    <row r="37" spans="1:6" ht="37.5">
      <c r="A37" s="74" t="s">
        <v>230</v>
      </c>
      <c r="B37" s="62" t="s">
        <v>163</v>
      </c>
      <c r="C37" s="63" t="s">
        <v>0</v>
      </c>
      <c r="D37" s="101"/>
      <c r="E37" s="101"/>
      <c r="F37" s="100"/>
    </row>
    <row r="38" spans="1:6" ht="18.75" customHeight="1">
      <c r="A38" s="74" t="s">
        <v>231</v>
      </c>
      <c r="B38" s="62" t="s">
        <v>164</v>
      </c>
      <c r="C38" s="63" t="s">
        <v>0</v>
      </c>
      <c r="D38" s="101">
        <v>-21826.5</v>
      </c>
      <c r="E38" s="101">
        <v>0</v>
      </c>
      <c r="F38" s="100">
        <v>-529.6</v>
      </c>
    </row>
    <row r="39" spans="1:6" ht="39" customHeight="1">
      <c r="A39" s="61" t="s">
        <v>172</v>
      </c>
      <c r="B39" s="76" t="s">
        <v>166</v>
      </c>
      <c r="C39" s="63" t="s">
        <v>0</v>
      </c>
      <c r="D39" s="100">
        <v>13272.6</v>
      </c>
      <c r="E39" s="100">
        <v>18445.900000000001</v>
      </c>
      <c r="F39" s="100">
        <v>19032.400000000001</v>
      </c>
    </row>
    <row r="40" spans="1:6">
      <c r="A40" s="65"/>
      <c r="B40" s="66" t="s">
        <v>167</v>
      </c>
      <c r="C40" s="67" t="s">
        <v>0</v>
      </c>
      <c r="D40" s="100"/>
      <c r="E40" s="100"/>
      <c r="F40" s="100"/>
    </row>
    <row r="41" spans="1:6" ht="37.5">
      <c r="A41" s="61" t="s">
        <v>175</v>
      </c>
      <c r="B41" s="76" t="s">
        <v>169</v>
      </c>
      <c r="C41" s="63" t="s">
        <v>0</v>
      </c>
      <c r="D41" s="100"/>
      <c r="E41" s="100"/>
      <c r="F41" s="100"/>
    </row>
    <row r="42" spans="1:6" ht="39.75" customHeight="1">
      <c r="A42" s="61" t="s">
        <v>177</v>
      </c>
      <c r="B42" s="76" t="s">
        <v>171</v>
      </c>
      <c r="C42" s="63" t="s">
        <v>0</v>
      </c>
      <c r="D42" s="100"/>
      <c r="E42" s="100"/>
      <c r="F42" s="100"/>
    </row>
    <row r="43" spans="1:6" ht="56.25">
      <c r="A43" s="61" t="s">
        <v>179</v>
      </c>
      <c r="B43" s="76" t="s">
        <v>173</v>
      </c>
      <c r="C43" s="63" t="s">
        <v>0</v>
      </c>
      <c r="D43" s="100">
        <v>209.3</v>
      </c>
      <c r="E43" s="100">
        <v>382.3</v>
      </c>
      <c r="F43" s="100">
        <v>471.5</v>
      </c>
    </row>
    <row r="44" spans="1:6">
      <c r="A44" s="65"/>
      <c r="B44" s="66" t="s">
        <v>174</v>
      </c>
      <c r="C44" s="67" t="s">
        <v>0</v>
      </c>
      <c r="D44" s="100"/>
      <c r="E44" s="100"/>
      <c r="F44" s="100"/>
    </row>
    <row r="45" spans="1:6" ht="37.5">
      <c r="A45" s="61" t="s">
        <v>182</v>
      </c>
      <c r="B45" s="62" t="s">
        <v>176</v>
      </c>
      <c r="C45" s="63" t="s">
        <v>0</v>
      </c>
      <c r="D45" s="100"/>
      <c r="E45" s="100"/>
      <c r="F45" s="100"/>
    </row>
    <row r="46" spans="1:6" ht="36.75" customHeight="1">
      <c r="A46" s="61" t="s">
        <v>184</v>
      </c>
      <c r="B46" s="62" t="s">
        <v>178</v>
      </c>
      <c r="C46" s="63" t="s">
        <v>0</v>
      </c>
      <c r="D46" s="100"/>
      <c r="E46" s="100"/>
      <c r="F46" s="100"/>
    </row>
    <row r="47" spans="1:6" ht="37.5">
      <c r="A47" s="61" t="s">
        <v>188</v>
      </c>
      <c r="B47" s="62" t="s">
        <v>180</v>
      </c>
      <c r="C47" s="63" t="s">
        <v>181</v>
      </c>
      <c r="D47" s="103">
        <v>0</v>
      </c>
      <c r="E47" s="103">
        <v>0</v>
      </c>
      <c r="F47" s="103"/>
    </row>
    <row r="48" spans="1:6" ht="37.5">
      <c r="A48" s="61" t="s">
        <v>232</v>
      </c>
      <c r="B48" s="62" t="s">
        <v>183</v>
      </c>
      <c r="C48" s="63" t="s">
        <v>181</v>
      </c>
      <c r="D48" s="103">
        <v>78</v>
      </c>
      <c r="E48" s="103">
        <v>95</v>
      </c>
      <c r="F48" s="103"/>
    </row>
    <row r="49" spans="1:7" ht="37.5">
      <c r="A49" s="61" t="s">
        <v>233</v>
      </c>
      <c r="B49" s="62" t="s">
        <v>185</v>
      </c>
      <c r="C49" s="63" t="s">
        <v>0</v>
      </c>
      <c r="D49" s="100">
        <f>D50+D51</f>
        <v>4856</v>
      </c>
      <c r="E49" s="100">
        <f>E50+E51</f>
        <v>0</v>
      </c>
      <c r="F49" s="100">
        <f>F50+F51</f>
        <v>0</v>
      </c>
    </row>
    <row r="50" spans="1:7" s="77" customFormat="1">
      <c r="A50" s="65" t="s">
        <v>234</v>
      </c>
      <c r="B50" s="66" t="s">
        <v>186</v>
      </c>
      <c r="C50" s="67" t="s">
        <v>0</v>
      </c>
      <c r="D50" s="101">
        <v>1860</v>
      </c>
      <c r="E50" s="101"/>
      <c r="F50" s="101"/>
      <c r="G50" s="54"/>
    </row>
    <row r="51" spans="1:7" s="77" customFormat="1">
      <c r="A51" s="65" t="s">
        <v>235</v>
      </c>
      <c r="B51" s="66" t="s">
        <v>187</v>
      </c>
      <c r="C51" s="67" t="s">
        <v>0</v>
      </c>
      <c r="D51" s="101">
        <v>2996</v>
      </c>
      <c r="E51" s="101"/>
      <c r="F51" s="101"/>
    </row>
    <row r="52" spans="1:7" s="77" customFormat="1">
      <c r="A52" s="61" t="s">
        <v>236</v>
      </c>
      <c r="B52" s="62" t="s">
        <v>189</v>
      </c>
      <c r="C52" s="63" t="s">
        <v>190</v>
      </c>
      <c r="D52" s="101"/>
      <c r="E52" s="101"/>
      <c r="F52" s="101"/>
    </row>
    <row r="53" spans="1:7">
      <c r="A53" s="78"/>
      <c r="G53" s="77"/>
    </row>
    <row r="54" spans="1:7">
      <c r="A54" s="78"/>
    </row>
    <row r="55" spans="1:7">
      <c r="A55" s="78"/>
    </row>
    <row r="56" spans="1:7">
      <c r="A56" s="78"/>
    </row>
    <row r="57" spans="1:7">
      <c r="A57" s="78"/>
    </row>
    <row r="58" spans="1:7">
      <c r="A58" s="78"/>
    </row>
    <row r="59" spans="1:7">
      <c r="A59" s="80"/>
      <c r="B59" s="81"/>
      <c r="C59" s="82"/>
      <c r="D59" s="81"/>
    </row>
    <row r="60" spans="1:7">
      <c r="A60" s="83"/>
      <c r="B60" s="81"/>
    </row>
  </sheetData>
  <mergeCells count="8">
    <mergeCell ref="A1:F1"/>
    <mergeCell ref="A2:F2"/>
    <mergeCell ref="A3:F3"/>
    <mergeCell ref="A4:A5"/>
    <mergeCell ref="B4:B5"/>
    <mergeCell ref="C4:C5"/>
    <mergeCell ref="D4:E4"/>
    <mergeCell ref="F4:F5"/>
  </mergeCells>
  <phoneticPr fontId="0" type="noConversion"/>
  <pageMargins left="0.26" right="0.15748031496062992" top="0.35" bottom="0.15748031496062992" header="0.15748031496062992" footer="0.15748031496062992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9"/>
  <sheetViews>
    <sheetView view="pageBreakPreview" zoomScale="60" workbookViewId="0">
      <selection activeCell="E33" sqref="E33"/>
    </sheetView>
  </sheetViews>
  <sheetFormatPr defaultRowHeight="15"/>
  <cols>
    <col min="1" max="1" width="4.42578125" customWidth="1"/>
    <col min="2" max="2" width="45.85546875" customWidth="1"/>
    <col min="3" max="3" width="10.42578125" customWidth="1"/>
    <col min="4" max="4" width="14.7109375" customWidth="1"/>
    <col min="5" max="6" width="14.140625" customWidth="1"/>
    <col min="7" max="7" width="14" customWidth="1"/>
    <col min="8" max="8" width="14.140625" customWidth="1"/>
    <col min="9" max="9" width="14" customWidth="1"/>
    <col min="10" max="10" width="36.28515625" customWidth="1"/>
    <col min="11" max="11" width="25.5703125" customWidth="1"/>
  </cols>
  <sheetData>
    <row r="1" spans="1:10" ht="18.75">
      <c r="B1" s="161" t="s">
        <v>89</v>
      </c>
      <c r="C1" s="161"/>
      <c r="D1" s="161"/>
      <c r="E1" s="161"/>
      <c r="F1" s="161"/>
      <c r="G1" s="161"/>
      <c r="H1" s="161"/>
      <c r="I1" s="161"/>
      <c r="J1" s="161"/>
    </row>
    <row r="2" spans="1:10" ht="15" customHeight="1">
      <c r="A2" s="141" t="s">
        <v>27</v>
      </c>
      <c r="B2" s="141" t="s">
        <v>1</v>
      </c>
      <c r="C2" s="141" t="s">
        <v>2</v>
      </c>
      <c r="D2" s="162" t="s">
        <v>12</v>
      </c>
      <c r="E2" s="163"/>
      <c r="F2" s="163"/>
      <c r="G2" s="164"/>
      <c r="H2" s="141" t="s">
        <v>41</v>
      </c>
      <c r="I2" s="141"/>
      <c r="J2" s="141" t="s">
        <v>31</v>
      </c>
    </row>
    <row r="3" spans="1:10">
      <c r="A3" s="141"/>
      <c r="B3" s="141"/>
      <c r="C3" s="141"/>
      <c r="D3" s="162" t="s">
        <v>46</v>
      </c>
      <c r="E3" s="164"/>
      <c r="F3" s="162" t="s">
        <v>47</v>
      </c>
      <c r="G3" s="164"/>
      <c r="H3" s="141"/>
      <c r="I3" s="141"/>
      <c r="J3" s="141"/>
    </row>
    <row r="4" spans="1:10" ht="45.75" thickBot="1">
      <c r="A4" s="142"/>
      <c r="B4" s="142"/>
      <c r="C4" s="142"/>
      <c r="D4" s="4" t="s">
        <v>48</v>
      </c>
      <c r="E4" s="4" t="s">
        <v>21</v>
      </c>
      <c r="F4" s="4" t="s">
        <v>48</v>
      </c>
      <c r="G4" s="4" t="s">
        <v>21</v>
      </c>
      <c r="H4" s="4" t="s">
        <v>48</v>
      </c>
      <c r="I4" s="4" t="s">
        <v>21</v>
      </c>
      <c r="J4" s="142"/>
    </row>
    <row r="5" spans="1:10" ht="48.75" customHeight="1">
      <c r="A5" s="19"/>
      <c r="B5" s="20" t="s">
        <v>49</v>
      </c>
      <c r="C5" s="21"/>
      <c r="D5" s="22" t="s">
        <v>52</v>
      </c>
      <c r="E5" s="22" t="s">
        <v>52</v>
      </c>
      <c r="F5" s="22" t="s">
        <v>52</v>
      </c>
      <c r="G5" s="22" t="s">
        <v>52</v>
      </c>
      <c r="H5" s="22" t="s">
        <v>52</v>
      </c>
      <c r="I5" s="22" t="s">
        <v>52</v>
      </c>
      <c r="J5" s="112" t="str">
        <f>IF(OR('Часть 1'!D17&lt;(D6+D7+D8+D9+D10+D11+D12+D13),'Часть 1'!D16&lt;(E6+E7+E8+E9+E10+E11+E12+E13),'Часть 1'!E17&lt;(F6+F7+F8+F9+F10+F11+F12+F13),'Часть 1'!E16&lt;(G6+G7+G8+G9+G10+G11+G12+G13),'Часть 1'!F17&lt;(H6+H7+H8+H9+H10+H11+H12+H13),'Часть 1'!F16&lt;(I6+I7+I8+I9+I10+I11+I12+I13)),"ОШИБКА: сумма строк 3.1-3.8 не может быть больше общей суммы расходов","")</f>
        <v/>
      </c>
    </row>
    <row r="6" spans="1:10">
      <c r="A6" s="23" t="s">
        <v>90</v>
      </c>
      <c r="B6" s="5" t="s">
        <v>50</v>
      </c>
      <c r="C6" s="6" t="s">
        <v>0</v>
      </c>
      <c r="D6" s="33">
        <v>31575.8</v>
      </c>
      <c r="E6" s="33">
        <v>0</v>
      </c>
      <c r="F6" s="33">
        <v>39085.599999999999</v>
      </c>
      <c r="G6" s="33">
        <v>0</v>
      </c>
      <c r="H6" s="33">
        <v>49067.5</v>
      </c>
      <c r="I6" s="33">
        <v>0</v>
      </c>
      <c r="J6" s="116" t="str">
        <f>IF(((D6-TRUNC(D6,1))+(E6-TRUNC(E6,1))+(F6-TRUNC(F6,1))+(D7-TRUNC(D7,1))+(E7-TRUNC(E7,1))+(F7-TRUNC(F7,1))+(G6-TRUNC(G6,1))+(H6-TRUNC(H6,1))+(I6-TRUNC(I6,1))+(G7-TRUNC(G7,1))+(H7-TRUNC(H7,1))+(I7-TRUNC(I7,1)))&gt;0,"ОШИБКА: в строках 3.1,3.2 точность должна быть - один знак после запятой","")</f>
        <v/>
      </c>
    </row>
    <row r="7" spans="1:10" ht="30">
      <c r="A7" s="23" t="s">
        <v>91</v>
      </c>
      <c r="B7" s="5" t="s">
        <v>54</v>
      </c>
      <c r="C7" s="6" t="s">
        <v>0</v>
      </c>
      <c r="D7" s="33">
        <v>66271.100000000006</v>
      </c>
      <c r="E7" s="33">
        <v>30363.5</v>
      </c>
      <c r="F7" s="33">
        <v>59238.2</v>
      </c>
      <c r="G7" s="33">
        <v>19637.599999999999</v>
      </c>
      <c r="H7" s="33">
        <v>69144.7</v>
      </c>
      <c r="I7" s="33">
        <v>0</v>
      </c>
      <c r="J7" s="24"/>
    </row>
    <row r="8" spans="1:10" ht="28.5" customHeight="1">
      <c r="A8" s="23" t="s">
        <v>92</v>
      </c>
      <c r="B8" s="5" t="s">
        <v>56</v>
      </c>
      <c r="C8" s="6" t="s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  <c r="I8" s="33">
        <v>0</v>
      </c>
      <c r="J8" s="116" t="str">
        <f>IF(((D8-TRUNC(D8,1))+(E8-TRUNC(E8,1))+(F8-TRUNC(F8,1))+(D9-TRUNC(D9,1))+(E9-TRUNC(E9,1))+(F9-TRUNC(F9,1))+(G8-TRUNC(G8,1))+(H8-TRUNC(H8,1))+(I8-TRUNC(I8,1))+(G9-TRUNC(G9,1))+(H9-TRUNC(H9,1))+(I9-TRUNC(I9,1)))&gt;0,"ОШИБКА: в строках 3.3,3.4 точность должна быть - один знак после запятой","")</f>
        <v/>
      </c>
    </row>
    <row r="9" spans="1:10">
      <c r="A9" s="23" t="s">
        <v>93</v>
      </c>
      <c r="B9" s="5" t="s">
        <v>61</v>
      </c>
      <c r="C9" s="6" t="s">
        <v>0</v>
      </c>
      <c r="D9" s="33">
        <v>128715.3</v>
      </c>
      <c r="E9" s="33">
        <v>0</v>
      </c>
      <c r="F9" s="33">
        <v>129548.7</v>
      </c>
      <c r="G9" s="33">
        <v>27256.1</v>
      </c>
      <c r="H9" s="33">
        <v>76280.899999999994</v>
      </c>
      <c r="I9" s="33">
        <v>46790.2</v>
      </c>
      <c r="J9" s="24"/>
    </row>
    <row r="10" spans="1:10" ht="27.75" customHeight="1">
      <c r="A10" s="23" t="s">
        <v>94</v>
      </c>
      <c r="B10" s="5" t="s">
        <v>62</v>
      </c>
      <c r="C10" s="6" t="s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116" t="str">
        <f>IF(((D10-TRUNC(D10,1))+(E10-TRUNC(E10,1))+(F10-TRUNC(F10,1))+(D11-TRUNC(D11,1))+(E11-TRUNC(E11,1))+(F11-TRUNC(F11,1))+(G10-TRUNC(G10,1))+(H10-TRUNC(H10,1))+(I10-TRUNC(I10,1))+(G11-TRUNC(G11,1))+(H11-TRUNC(H11,1))+(I11-TRUNC(I11,1)))&gt;0,"ОШИБКА: в строках 3.5,3.6 точность должна быть - один знак после запятой","")</f>
        <v/>
      </c>
    </row>
    <row r="11" spans="1:10" ht="30">
      <c r="A11" s="23" t="s">
        <v>95</v>
      </c>
      <c r="B11" s="5" t="s">
        <v>63</v>
      </c>
      <c r="C11" s="6" t="s">
        <v>0</v>
      </c>
      <c r="D11" s="33">
        <v>4.5</v>
      </c>
      <c r="E11" s="33">
        <v>443</v>
      </c>
      <c r="F11" s="33">
        <v>0</v>
      </c>
      <c r="G11" s="33">
        <v>0</v>
      </c>
      <c r="H11" s="33">
        <v>0</v>
      </c>
      <c r="I11" s="33">
        <v>0</v>
      </c>
      <c r="J11" s="24"/>
    </row>
    <row r="12" spans="1:10" ht="45">
      <c r="A12" s="23" t="s">
        <v>96</v>
      </c>
      <c r="B12" s="14" t="s">
        <v>66</v>
      </c>
      <c r="C12" s="6" t="s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116" t="str">
        <f>IF(((D12-TRUNC(D12,1))+(E12-TRUNC(E12,1))+(F12-TRUNC(F12,1))+(D13-TRUNC(D13,1))+(E13-TRUNC(E13,1))+(F13-TRUNC(F13,1))+(G12-TRUNC(G12,1))+(H12-TRUNC(H12,1))+(I12-TRUNC(I12,1))+(G13-TRUNC(G13,1))+(H13-TRUNC(H13,1))+(I13-TRUNC(I13,1)))&gt;0,"ОШИБКА: в строках 3.7,3.8 точность должна быть - один знак после запятой","")</f>
        <v/>
      </c>
    </row>
    <row r="13" spans="1:10" ht="30.75" thickBot="1">
      <c r="A13" s="38" t="s">
        <v>97</v>
      </c>
      <c r="B13" s="36" t="s">
        <v>67</v>
      </c>
      <c r="C13" s="39" t="s">
        <v>0</v>
      </c>
      <c r="D13" s="40">
        <v>7819.7</v>
      </c>
      <c r="E13" s="40">
        <v>0</v>
      </c>
      <c r="F13" s="40">
        <v>7912.5</v>
      </c>
      <c r="G13" s="40">
        <v>0</v>
      </c>
      <c r="H13" s="40">
        <v>7362.9</v>
      </c>
      <c r="I13" s="40">
        <v>0</v>
      </c>
      <c r="J13" s="41"/>
    </row>
    <row r="14" spans="1:10" ht="60">
      <c r="A14" s="19" t="s">
        <v>98</v>
      </c>
      <c r="B14" s="20" t="s">
        <v>101</v>
      </c>
      <c r="C14" s="28" t="s">
        <v>102</v>
      </c>
      <c r="D14" s="34" t="s">
        <v>237</v>
      </c>
      <c r="E14" s="29" t="s">
        <v>52</v>
      </c>
      <c r="F14" s="34" t="s">
        <v>237</v>
      </c>
      <c r="G14" s="29" t="s">
        <v>52</v>
      </c>
      <c r="H14" s="34" t="s">
        <v>237</v>
      </c>
      <c r="I14" s="29" t="s">
        <v>52</v>
      </c>
      <c r="J14" s="30"/>
    </row>
    <row r="15" spans="1:10" ht="60">
      <c r="A15" s="23" t="s">
        <v>99</v>
      </c>
      <c r="B15" s="5" t="s">
        <v>103</v>
      </c>
      <c r="C15" s="6" t="s">
        <v>0</v>
      </c>
      <c r="D15" s="33">
        <v>0</v>
      </c>
      <c r="E15" s="46" t="s">
        <v>52</v>
      </c>
      <c r="F15" s="33">
        <v>0</v>
      </c>
      <c r="G15" s="46" t="s">
        <v>52</v>
      </c>
      <c r="H15" s="33">
        <v>0</v>
      </c>
      <c r="I15" s="46" t="s">
        <v>52</v>
      </c>
      <c r="J15" s="116" t="str">
        <f>IF(((D15-TRUNC(D15,1))+(F15-TRUNC(F15,1))+(H15-TRUNC(H15,1)))&gt;0,"ОШИБКА: в строке 3.10 точность должна быть - один знак после запятой","")</f>
        <v/>
      </c>
    </row>
    <row r="16" spans="1:10" ht="44.25" customHeight="1" thickBot="1">
      <c r="A16" s="25" t="s">
        <v>100</v>
      </c>
      <c r="B16" s="13" t="s">
        <v>129</v>
      </c>
      <c r="C16" s="26"/>
      <c r="D16" s="157" t="s">
        <v>238</v>
      </c>
      <c r="E16" s="158"/>
      <c r="F16" s="157" t="s">
        <v>238</v>
      </c>
      <c r="G16" s="158"/>
      <c r="H16" s="157" t="s">
        <v>238</v>
      </c>
      <c r="I16" s="158"/>
      <c r="J16" s="27"/>
    </row>
    <row r="17" spans="1:256" ht="30">
      <c r="A17" s="42" t="s">
        <v>104</v>
      </c>
      <c r="B17" s="43" t="s">
        <v>107</v>
      </c>
      <c r="C17" s="44" t="s">
        <v>0</v>
      </c>
      <c r="D17" s="45"/>
      <c r="E17" s="45"/>
      <c r="F17" s="45"/>
      <c r="G17" s="45"/>
      <c r="H17" s="45"/>
      <c r="I17" s="45"/>
      <c r="J17" s="47" t="str">
        <f>IF(((D17-TRUNC(D17,1))+(E17-TRUNC(E17,1))+(F17-TRUNC(F17,1))+(D18-TRUNC(D18,1))+(E18-TRUNC(E18,1))+(F18-TRUNC(F18,1))+(G17-TRUNC(G17,1))+(H17-TRUNC(H17,1))+(I17-TRUNC(I17,1))+(G18-TRUNC(G18,1))+(H18-TRUNC(H18,1))+(I18-TRUNC(I18,1)))&gt;0,"ОШИБКА: в строках 3.12,3.13 точность должна быть - один знак после запятой","")</f>
        <v/>
      </c>
    </row>
    <row r="18" spans="1:256" ht="60.75" thickBot="1">
      <c r="A18" s="38" t="s">
        <v>105</v>
      </c>
      <c r="B18" s="36" t="s">
        <v>109</v>
      </c>
      <c r="C18" s="39" t="s">
        <v>0</v>
      </c>
      <c r="D18" s="40">
        <v>457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8"/>
    </row>
    <row r="19" spans="1:256" ht="45.75" thickBot="1">
      <c r="A19" s="89" t="s">
        <v>106</v>
      </c>
      <c r="B19" s="90" t="s">
        <v>111</v>
      </c>
      <c r="C19" s="91" t="s">
        <v>0</v>
      </c>
      <c r="D19" s="133"/>
      <c r="E19" s="133"/>
      <c r="F19" s="133"/>
      <c r="G19" s="133"/>
      <c r="H19" s="133"/>
      <c r="I19" s="133"/>
      <c r="J19" s="130"/>
    </row>
    <row r="20" spans="1:256" s="18" customFormat="1" ht="30">
      <c r="A20" s="19" t="s">
        <v>108</v>
      </c>
      <c r="B20" s="20" t="s">
        <v>112</v>
      </c>
      <c r="C20" s="28" t="s">
        <v>0</v>
      </c>
      <c r="D20" s="134">
        <v>225903.4</v>
      </c>
      <c r="E20" s="135">
        <f>110+842.4+1232.1</f>
        <v>2184.5</v>
      </c>
      <c r="F20" s="134">
        <v>227089.4</v>
      </c>
      <c r="G20" s="134">
        <f>992.3+2603.8</f>
        <v>3596.1000000000004</v>
      </c>
      <c r="H20" s="135">
        <v>212850.6</v>
      </c>
      <c r="I20" s="134">
        <f>178.1+1182.1+2519.5</f>
        <v>3879.7</v>
      </c>
      <c r="J20" s="93"/>
      <c r="K20" s="16"/>
      <c r="L20" s="17"/>
      <c r="M20" s="15"/>
      <c r="N20" s="16"/>
      <c r="O20" s="17"/>
      <c r="P20" s="15"/>
      <c r="Q20" s="16"/>
      <c r="R20" s="17"/>
      <c r="S20" s="15"/>
      <c r="T20" s="16"/>
      <c r="U20" s="17"/>
      <c r="V20" s="15"/>
      <c r="W20" s="16"/>
      <c r="X20" s="17"/>
      <c r="Y20" s="15"/>
      <c r="Z20" s="16"/>
      <c r="AA20" s="17"/>
      <c r="AB20" s="15"/>
      <c r="AC20" s="16"/>
      <c r="AD20" s="17"/>
      <c r="AE20" s="15"/>
      <c r="AF20" s="16"/>
      <c r="AG20" s="17"/>
      <c r="AH20" s="15"/>
      <c r="AI20" s="16"/>
      <c r="AJ20" s="17"/>
      <c r="AK20" s="15"/>
      <c r="AL20" s="16"/>
      <c r="AM20" s="17"/>
      <c r="AN20" s="15"/>
      <c r="AO20" s="16"/>
      <c r="AP20" s="17"/>
      <c r="AQ20" s="15"/>
      <c r="AR20" s="16"/>
      <c r="AS20" s="17"/>
      <c r="AT20" s="15"/>
      <c r="AU20" s="16"/>
      <c r="AV20" s="17"/>
      <c r="AW20" s="15"/>
      <c r="AX20" s="16"/>
      <c r="AY20" s="17"/>
      <c r="AZ20" s="15"/>
      <c r="BA20" s="16"/>
      <c r="BB20" s="17"/>
      <c r="BC20" s="15"/>
      <c r="BD20" s="16"/>
      <c r="BE20" s="17"/>
      <c r="BF20" s="15"/>
      <c r="BG20" s="16"/>
      <c r="BH20" s="17"/>
      <c r="BI20" s="15"/>
      <c r="BJ20" s="16"/>
      <c r="BK20" s="17"/>
      <c r="BL20" s="15"/>
      <c r="BM20" s="16"/>
      <c r="BN20" s="17"/>
      <c r="BO20" s="15"/>
      <c r="BP20" s="16"/>
      <c r="BQ20" s="17"/>
      <c r="BR20" s="15"/>
      <c r="BS20" s="16"/>
      <c r="BT20" s="17"/>
      <c r="BU20" s="15"/>
      <c r="BV20" s="16"/>
      <c r="BW20" s="17"/>
      <c r="BX20" s="15"/>
      <c r="BY20" s="16"/>
      <c r="BZ20" s="17"/>
      <c r="CA20" s="15"/>
      <c r="CB20" s="16"/>
      <c r="CC20" s="17"/>
      <c r="CD20" s="15"/>
      <c r="CE20" s="16"/>
      <c r="CF20" s="17"/>
      <c r="CG20" s="15"/>
      <c r="CH20" s="16"/>
      <c r="CI20" s="17"/>
      <c r="CJ20" s="15"/>
      <c r="CK20" s="16"/>
      <c r="CL20" s="17"/>
      <c r="CM20" s="15"/>
      <c r="CN20" s="16"/>
      <c r="CO20" s="17"/>
      <c r="CP20" s="15"/>
      <c r="CQ20" s="16"/>
      <c r="CR20" s="17"/>
      <c r="CS20" s="15"/>
      <c r="CT20" s="16"/>
      <c r="CU20" s="17"/>
      <c r="CV20" s="15"/>
      <c r="CW20" s="16"/>
      <c r="CX20" s="17"/>
      <c r="CY20" s="15"/>
      <c r="CZ20" s="16"/>
      <c r="DA20" s="17"/>
      <c r="DB20" s="15"/>
      <c r="DC20" s="16"/>
      <c r="DD20" s="17"/>
      <c r="DE20" s="15"/>
      <c r="DF20" s="16"/>
      <c r="DG20" s="17"/>
      <c r="DH20" s="15"/>
      <c r="DI20" s="16"/>
      <c r="DJ20" s="17"/>
      <c r="DK20" s="15"/>
      <c r="DL20" s="16"/>
      <c r="DM20" s="17"/>
      <c r="DN20" s="15"/>
      <c r="DO20" s="16"/>
      <c r="DP20" s="17"/>
      <c r="DQ20" s="15"/>
      <c r="DR20" s="16"/>
      <c r="DS20" s="17"/>
      <c r="DT20" s="15"/>
      <c r="DU20" s="16"/>
      <c r="DV20" s="17"/>
      <c r="DW20" s="15"/>
      <c r="DX20" s="16"/>
      <c r="DY20" s="17"/>
      <c r="DZ20" s="15"/>
      <c r="EA20" s="16"/>
      <c r="EB20" s="17"/>
      <c r="EC20" s="15"/>
      <c r="ED20" s="16"/>
      <c r="EE20" s="17"/>
      <c r="EF20" s="15"/>
      <c r="EG20" s="16"/>
      <c r="EH20" s="17"/>
      <c r="EI20" s="15"/>
      <c r="EJ20" s="16"/>
      <c r="EK20" s="17"/>
      <c r="EL20" s="15"/>
      <c r="EM20" s="16"/>
      <c r="EN20" s="17"/>
      <c r="EO20" s="15"/>
      <c r="EP20" s="16"/>
      <c r="EQ20" s="17"/>
      <c r="ER20" s="15"/>
      <c r="ES20" s="16"/>
      <c r="ET20" s="17"/>
      <c r="EU20" s="15"/>
      <c r="EV20" s="16"/>
      <c r="EW20" s="17"/>
      <c r="EX20" s="15"/>
      <c r="EY20" s="16"/>
      <c r="EZ20" s="17"/>
      <c r="FA20" s="15"/>
      <c r="FB20" s="16"/>
      <c r="FC20" s="17"/>
      <c r="FD20" s="15"/>
      <c r="FE20" s="16"/>
      <c r="FF20" s="17"/>
      <c r="FG20" s="15"/>
      <c r="FH20" s="16"/>
      <c r="FI20" s="17"/>
      <c r="FJ20" s="15"/>
      <c r="FK20" s="16"/>
      <c r="FL20" s="17"/>
      <c r="FM20" s="15"/>
      <c r="FN20" s="16"/>
      <c r="FO20" s="17"/>
      <c r="FP20" s="15"/>
      <c r="FQ20" s="16"/>
      <c r="FR20" s="17"/>
      <c r="FS20" s="15"/>
      <c r="FT20" s="16"/>
      <c r="FU20" s="17"/>
      <c r="FV20" s="15"/>
      <c r="FW20" s="16"/>
      <c r="FX20" s="17"/>
      <c r="FY20" s="15"/>
      <c r="FZ20" s="16"/>
      <c r="GA20" s="17"/>
      <c r="GB20" s="15"/>
      <c r="GC20" s="16"/>
      <c r="GD20" s="17"/>
      <c r="GE20" s="15"/>
      <c r="GF20" s="16"/>
      <c r="GG20" s="17"/>
      <c r="GH20" s="15"/>
      <c r="GI20" s="16"/>
      <c r="GJ20" s="17"/>
      <c r="GK20" s="15"/>
      <c r="GL20" s="16"/>
      <c r="GM20" s="17"/>
      <c r="GN20" s="15"/>
      <c r="GO20" s="16"/>
      <c r="GP20" s="17"/>
      <c r="GQ20" s="15"/>
      <c r="GR20" s="16"/>
      <c r="GS20" s="17"/>
      <c r="GT20" s="15"/>
      <c r="GU20" s="16"/>
      <c r="GV20" s="17"/>
      <c r="GW20" s="15"/>
      <c r="GX20" s="16"/>
      <c r="GY20" s="17"/>
      <c r="GZ20" s="15"/>
      <c r="HA20" s="16"/>
      <c r="HB20" s="17"/>
      <c r="HC20" s="15"/>
      <c r="HD20" s="16"/>
      <c r="HE20" s="17"/>
      <c r="HF20" s="15"/>
      <c r="HG20" s="16"/>
      <c r="HH20" s="17"/>
      <c r="HI20" s="15"/>
      <c r="HJ20" s="16"/>
      <c r="HK20" s="17"/>
      <c r="HL20" s="15"/>
      <c r="HM20" s="16"/>
      <c r="HN20" s="17"/>
      <c r="HO20" s="15"/>
      <c r="HP20" s="16"/>
      <c r="HQ20" s="17"/>
      <c r="HR20" s="15"/>
      <c r="HS20" s="16"/>
      <c r="HT20" s="17"/>
      <c r="HU20" s="15"/>
      <c r="HV20" s="16"/>
      <c r="HW20" s="17"/>
      <c r="HX20" s="15"/>
      <c r="HY20" s="16"/>
      <c r="HZ20" s="17"/>
      <c r="IA20" s="15"/>
      <c r="IB20" s="16"/>
      <c r="IC20" s="17"/>
      <c r="ID20" s="15"/>
      <c r="IE20" s="16"/>
      <c r="IF20" s="17"/>
      <c r="IG20" s="15"/>
      <c r="IH20" s="16"/>
      <c r="II20" s="17"/>
      <c r="IJ20" s="15"/>
      <c r="IK20" s="16"/>
      <c r="IL20" s="17"/>
      <c r="IM20" s="15"/>
      <c r="IN20" s="16"/>
      <c r="IO20" s="17"/>
      <c r="IP20" s="15"/>
      <c r="IQ20" s="16"/>
      <c r="IR20" s="17"/>
      <c r="IS20" s="15"/>
      <c r="IT20" s="16"/>
      <c r="IU20" s="17"/>
      <c r="IV20" s="15"/>
    </row>
    <row r="21" spans="1:256" ht="30">
      <c r="A21" s="23" t="s">
        <v>110</v>
      </c>
      <c r="B21" s="5" t="s">
        <v>114</v>
      </c>
      <c r="C21" s="6" t="s">
        <v>43</v>
      </c>
      <c r="D21" s="136">
        <v>122</v>
      </c>
      <c r="E21" s="136">
        <v>3</v>
      </c>
      <c r="F21" s="136">
        <v>118</v>
      </c>
      <c r="G21" s="136">
        <v>3</v>
      </c>
      <c r="H21" s="136">
        <v>109</v>
      </c>
      <c r="I21" s="136">
        <v>3</v>
      </c>
      <c r="J21" s="116" t="str">
        <f>IF(((D21-TRUNC(D21,1))+(E21-TRUNC(E21,1))+(F21-TRUNC(F21,1))+(G21-TRUNC(G21,1))+(H21-TRUNC(H21,1))+(I21-TRUNC(I21,1)))&gt;0,"ОШИБКА: в строке 3.16 точность должна быть - один знак после запятой","")</f>
        <v/>
      </c>
    </row>
    <row r="22" spans="1:256" ht="31.5" customHeight="1">
      <c r="A22" s="23" t="s">
        <v>113</v>
      </c>
      <c r="B22" s="5" t="s">
        <v>127</v>
      </c>
      <c r="C22" s="6" t="s">
        <v>43</v>
      </c>
      <c r="D22" s="33"/>
      <c r="E22" s="49" t="s">
        <v>52</v>
      </c>
      <c r="F22" s="33"/>
      <c r="G22" s="49" t="s">
        <v>52</v>
      </c>
      <c r="H22" s="33"/>
      <c r="I22" s="49" t="s">
        <v>52</v>
      </c>
      <c r="J22" s="116" t="str">
        <f>IF(((D22-TRUNC(D22,0))+(F22-TRUNC(F22,0))+(H22-TRUNC(H22,0)))&gt;0,"ОШИБКА: в строке 3.17 не может быть нецелых чисел","")</f>
        <v/>
      </c>
    </row>
    <row r="23" spans="1:256" ht="31.5" customHeight="1">
      <c r="A23" s="23" t="s">
        <v>118</v>
      </c>
      <c r="B23" s="5" t="s">
        <v>121</v>
      </c>
      <c r="C23" s="6" t="s">
        <v>0</v>
      </c>
      <c r="D23" s="155">
        <v>76.900000000000006</v>
      </c>
      <c r="E23" s="155"/>
      <c r="F23" s="155">
        <v>77.5</v>
      </c>
      <c r="G23" s="155"/>
      <c r="H23" s="155">
        <v>115.13</v>
      </c>
      <c r="I23" s="155"/>
      <c r="J23" s="116"/>
    </row>
    <row r="24" spans="1:256" ht="60.75" customHeight="1" thickBot="1">
      <c r="A24" s="25" t="s">
        <v>119</v>
      </c>
      <c r="B24" s="13" t="s">
        <v>132</v>
      </c>
      <c r="C24" s="26" t="s">
        <v>0</v>
      </c>
      <c r="D24" s="160"/>
      <c r="E24" s="160"/>
      <c r="F24" s="160"/>
      <c r="G24" s="160"/>
      <c r="H24" s="160"/>
      <c r="I24" s="160"/>
      <c r="J24" s="27" t="str">
        <f>IF(((D24-TRUNC(D24,1))+(F24-TRUNC(F24,1))+(H24-TRUNC(H24,1)))&gt;0,"ОШИБКА: в строке 3.19 точность должна быть - один знак после запятой","")</f>
        <v/>
      </c>
    </row>
    <row r="25" spans="1:256" ht="45">
      <c r="A25" s="42" t="s">
        <v>120</v>
      </c>
      <c r="B25" s="43" t="s">
        <v>128</v>
      </c>
      <c r="C25" s="44" t="s">
        <v>43</v>
      </c>
      <c r="D25" s="98">
        <v>2</v>
      </c>
      <c r="E25" s="92" t="s">
        <v>52</v>
      </c>
      <c r="F25" s="98">
        <v>2</v>
      </c>
      <c r="G25" s="92" t="s">
        <v>52</v>
      </c>
      <c r="H25" s="98">
        <v>2</v>
      </c>
      <c r="I25" s="92" t="s">
        <v>52</v>
      </c>
      <c r="J25" s="47" t="str">
        <f>IF(((D25-TRUNC(D25,0))+(F25-TRUNC(F25,0))+(H25-TRUNC(H25,0)))&gt;0,"ОШИБКА: в строке 3.20 не может быть нецелых чисел","")</f>
        <v/>
      </c>
    </row>
    <row r="26" spans="1:256" ht="40.5" customHeight="1">
      <c r="A26" s="94"/>
      <c r="B26" s="95" t="s">
        <v>24</v>
      </c>
      <c r="C26" s="44"/>
      <c r="D26" s="45"/>
      <c r="E26" s="92"/>
      <c r="F26" s="45"/>
      <c r="G26" s="92"/>
      <c r="H26" s="45"/>
      <c r="I26" s="92"/>
      <c r="J26" s="128" t="str">
        <f>IF(OR(D25&lt;(D27+D28+D29),F25&lt;(F27+F28+F29),H25&lt;(H27+H28+H29)),"ОШИБКА: сумма строк 3.21-3.23 не может быть больше общей строки 3.20","")</f>
        <v/>
      </c>
    </row>
    <row r="27" spans="1:256" ht="60">
      <c r="A27" s="38" t="s">
        <v>122</v>
      </c>
      <c r="B27" s="96" t="s">
        <v>208</v>
      </c>
      <c r="C27" s="6" t="s">
        <v>43</v>
      </c>
      <c r="D27" s="97">
        <v>0</v>
      </c>
      <c r="E27" s="49" t="s">
        <v>52</v>
      </c>
      <c r="F27" s="97">
        <v>0</v>
      </c>
      <c r="G27" s="49" t="s">
        <v>52</v>
      </c>
      <c r="H27" s="97">
        <v>0</v>
      </c>
      <c r="I27" s="49" t="s">
        <v>52</v>
      </c>
      <c r="J27" s="41" t="str">
        <f>IF(((D27-TRUNC(D27,0))+(F27-TRUNC(F27,0))+(H27-TRUNC(H27,0)))&gt;0,"ОШИБКА: в строке 3.21 не может быть нецелых чисел","")</f>
        <v/>
      </c>
    </row>
    <row r="28" spans="1:256" ht="45">
      <c r="A28" s="38" t="s">
        <v>123</v>
      </c>
      <c r="B28" s="36" t="s">
        <v>200</v>
      </c>
      <c r="C28" s="6" t="s">
        <v>43</v>
      </c>
      <c r="D28" s="97">
        <v>0</v>
      </c>
      <c r="E28" s="49" t="s">
        <v>52</v>
      </c>
      <c r="F28" s="97">
        <v>0</v>
      </c>
      <c r="G28" s="49" t="s">
        <v>52</v>
      </c>
      <c r="H28" s="97">
        <v>0</v>
      </c>
      <c r="I28" s="49" t="s">
        <v>52</v>
      </c>
      <c r="J28" s="41" t="str">
        <f>IF(((D28-TRUNC(D28,0))+(F28-TRUNC(F28,0))+(H28-TRUNC(H28,0)))&gt;0,"ОШИБКА: в строке 3.22 не может быть нецелых чисел","")</f>
        <v/>
      </c>
    </row>
    <row r="29" spans="1:256" ht="30">
      <c r="A29" s="38" t="s">
        <v>124</v>
      </c>
      <c r="B29" s="36" t="s">
        <v>196</v>
      </c>
      <c r="C29" s="6" t="s">
        <v>43</v>
      </c>
      <c r="D29" s="97">
        <v>0</v>
      </c>
      <c r="E29" s="49" t="s">
        <v>52</v>
      </c>
      <c r="F29" s="97">
        <v>0</v>
      </c>
      <c r="G29" s="49" t="s">
        <v>52</v>
      </c>
      <c r="H29" s="97">
        <v>0</v>
      </c>
      <c r="I29" s="49" t="s">
        <v>52</v>
      </c>
      <c r="J29" s="41" t="str">
        <f>IF(((D29-TRUNC(D29,0))+(F29-TRUNC(F29,0))+(H29-TRUNC(H29,0)))&gt;0,"ОШИБКА: в строке 3.23 не может быть нецелых чисел","")</f>
        <v/>
      </c>
    </row>
    <row r="30" spans="1:256" ht="30">
      <c r="A30" s="38" t="s">
        <v>125</v>
      </c>
      <c r="B30" s="36" t="s">
        <v>201</v>
      </c>
      <c r="C30" s="6" t="s">
        <v>197</v>
      </c>
      <c r="D30" s="97">
        <v>0</v>
      </c>
      <c r="E30" s="49" t="s">
        <v>52</v>
      </c>
      <c r="F30" s="97">
        <v>0</v>
      </c>
      <c r="G30" s="49" t="s">
        <v>52</v>
      </c>
      <c r="H30" s="97">
        <v>0</v>
      </c>
      <c r="I30" s="49" t="s">
        <v>52</v>
      </c>
      <c r="J30" s="41" t="str">
        <f>IF(((D30-TRUNC(D30,0))+(F30-TRUNC(F30,0))+(H30-TRUNC(H30,0)))&gt;0,"ОШИБКА: в строке 3.24 не может быть нецелых чисел","")</f>
        <v/>
      </c>
    </row>
    <row r="31" spans="1:256" ht="30">
      <c r="A31" s="38" t="s">
        <v>126</v>
      </c>
      <c r="B31" s="36" t="s">
        <v>199</v>
      </c>
      <c r="C31" s="6" t="s">
        <v>197</v>
      </c>
      <c r="D31" s="97">
        <v>0</v>
      </c>
      <c r="E31" s="49" t="s">
        <v>52</v>
      </c>
      <c r="F31" s="97">
        <v>0</v>
      </c>
      <c r="G31" s="49" t="s">
        <v>52</v>
      </c>
      <c r="H31" s="97">
        <v>0</v>
      </c>
      <c r="I31" s="49" t="s">
        <v>52</v>
      </c>
      <c r="J31" s="41" t="str">
        <f>IF(((D31-TRUNC(D31,0))+(F31-TRUNC(F31,0))+(H31-TRUNC(H31,0)))&gt;0,"ОШИБКА: в строке 3.25 не может быть нецелых чисел","")</f>
        <v/>
      </c>
    </row>
    <row r="32" spans="1:256" ht="30" customHeight="1">
      <c r="A32" s="38" t="s">
        <v>191</v>
      </c>
      <c r="B32" s="36" t="s">
        <v>198</v>
      </c>
      <c r="C32" s="6" t="s">
        <v>197</v>
      </c>
      <c r="D32" s="97">
        <v>0</v>
      </c>
      <c r="E32" s="49" t="s">
        <v>52</v>
      </c>
      <c r="F32" s="97">
        <v>0</v>
      </c>
      <c r="G32" s="49" t="s">
        <v>52</v>
      </c>
      <c r="H32" s="97">
        <v>0</v>
      </c>
      <c r="I32" s="49" t="s">
        <v>52</v>
      </c>
      <c r="J32" s="41" t="str">
        <f>IF(((D32-TRUNC(D32,0))+(F32-TRUNC(F32,0))+(H32-TRUNC(H32,0)))&gt;0,"ОШИБКА: в строке 3.26 не может быть нецелых чисел","")</f>
        <v/>
      </c>
    </row>
    <row r="33" spans="1:10" ht="51" customHeight="1" thickBot="1">
      <c r="A33" s="38" t="s">
        <v>192</v>
      </c>
      <c r="B33" s="36" t="s">
        <v>211</v>
      </c>
      <c r="C33" s="39" t="s">
        <v>43</v>
      </c>
      <c r="D33" s="97">
        <v>0</v>
      </c>
      <c r="E33" s="49" t="s">
        <v>52</v>
      </c>
      <c r="F33" s="97">
        <v>0</v>
      </c>
      <c r="G33" s="49" t="s">
        <v>52</v>
      </c>
      <c r="H33" s="97">
        <v>0</v>
      </c>
      <c r="I33" s="49" t="s">
        <v>52</v>
      </c>
      <c r="J33" s="41" t="str">
        <f>IF(((D33-TRUNC(D33,0))+(F33-TRUNC(F33,0))+(H33-TRUNC(H33,0)))&gt;0,"ОШИБКА: в строке 3.27 не может быть нецелых чисел","")</f>
        <v/>
      </c>
    </row>
    <row r="34" spans="1:10" ht="60">
      <c r="A34" s="19" t="s">
        <v>193</v>
      </c>
      <c r="B34" s="52" t="s">
        <v>209</v>
      </c>
      <c r="C34" s="53" t="s">
        <v>102</v>
      </c>
      <c r="D34" s="34" t="s">
        <v>238</v>
      </c>
      <c r="E34" s="29" t="s">
        <v>52</v>
      </c>
      <c r="F34" s="34" t="s">
        <v>238</v>
      </c>
      <c r="G34" s="29" t="s">
        <v>52</v>
      </c>
      <c r="H34" s="34" t="s">
        <v>238</v>
      </c>
      <c r="I34" s="29" t="s">
        <v>52</v>
      </c>
      <c r="J34" s="30"/>
    </row>
    <row r="35" spans="1:10" ht="60.75" customHeight="1" thickBot="1">
      <c r="A35" s="25" t="s">
        <v>202</v>
      </c>
      <c r="B35" s="50" t="s">
        <v>210</v>
      </c>
      <c r="C35" s="85" t="s">
        <v>102</v>
      </c>
      <c r="D35" s="86" t="s">
        <v>239</v>
      </c>
      <c r="E35" s="87" t="s">
        <v>52</v>
      </c>
      <c r="F35" s="86" t="s">
        <v>239</v>
      </c>
      <c r="G35" s="87" t="s">
        <v>52</v>
      </c>
      <c r="H35" s="86" t="s">
        <v>239</v>
      </c>
      <c r="I35" s="87" t="s">
        <v>52</v>
      </c>
      <c r="J35" s="131"/>
    </row>
    <row r="36" spans="1:10" ht="150">
      <c r="A36" s="19" t="s">
        <v>203</v>
      </c>
      <c r="B36" s="52" t="s">
        <v>130</v>
      </c>
      <c r="C36" s="53"/>
      <c r="D36" s="159"/>
      <c r="E36" s="159"/>
      <c r="F36" s="159"/>
      <c r="G36" s="159"/>
      <c r="H36" s="159"/>
      <c r="I36" s="159"/>
      <c r="J36" s="30"/>
    </row>
    <row r="37" spans="1:10" ht="45">
      <c r="A37" s="42" t="s">
        <v>204</v>
      </c>
      <c r="B37" s="14" t="s">
        <v>205</v>
      </c>
      <c r="C37" s="51" t="s">
        <v>102</v>
      </c>
      <c r="D37" s="46" t="s">
        <v>52</v>
      </c>
      <c r="E37" s="46" t="s">
        <v>52</v>
      </c>
      <c r="F37" s="46" t="s">
        <v>52</v>
      </c>
      <c r="G37" s="46" t="s">
        <v>52</v>
      </c>
      <c r="H37" s="137" t="s">
        <v>238</v>
      </c>
      <c r="I37" s="46" t="s">
        <v>52</v>
      </c>
      <c r="J37" s="132"/>
    </row>
    <row r="38" spans="1:10" ht="90">
      <c r="A38" s="23" t="s">
        <v>206</v>
      </c>
      <c r="B38" s="14" t="s">
        <v>131</v>
      </c>
      <c r="C38" s="51"/>
      <c r="D38" s="156"/>
      <c r="E38" s="156"/>
      <c r="F38" s="156"/>
      <c r="G38" s="156"/>
      <c r="H38" s="156"/>
      <c r="I38" s="156"/>
      <c r="J38" s="24"/>
    </row>
    <row r="39" spans="1:10" ht="63" customHeight="1" thickBot="1">
      <c r="A39" s="25" t="s">
        <v>207</v>
      </c>
      <c r="B39" s="50" t="s">
        <v>194</v>
      </c>
      <c r="C39" s="26" t="s">
        <v>102</v>
      </c>
      <c r="D39" s="88" t="s">
        <v>52</v>
      </c>
      <c r="E39" s="88" t="s">
        <v>52</v>
      </c>
      <c r="F39" s="88" t="s">
        <v>52</v>
      </c>
      <c r="G39" s="88" t="s">
        <v>52</v>
      </c>
      <c r="H39" s="86" t="s">
        <v>238</v>
      </c>
      <c r="I39" s="88" t="s">
        <v>52</v>
      </c>
      <c r="J39" s="131"/>
    </row>
  </sheetData>
  <mergeCells count="20">
    <mergeCell ref="B1:J1"/>
    <mergeCell ref="J2:J4"/>
    <mergeCell ref="D2:G2"/>
    <mergeCell ref="D3:E3"/>
    <mergeCell ref="F3:G3"/>
    <mergeCell ref="H2:I3"/>
    <mergeCell ref="A2:A4"/>
    <mergeCell ref="B2:B4"/>
    <mergeCell ref="C2:C4"/>
    <mergeCell ref="D23:E23"/>
    <mergeCell ref="D38:I38"/>
    <mergeCell ref="D16:E16"/>
    <mergeCell ref="F16:G16"/>
    <mergeCell ref="H16:I16"/>
    <mergeCell ref="D36:I36"/>
    <mergeCell ref="D24:E24"/>
    <mergeCell ref="F24:G24"/>
    <mergeCell ref="H24:I24"/>
    <mergeCell ref="H23:I23"/>
    <mergeCell ref="F23:G23"/>
  </mergeCells>
  <phoneticPr fontId="0" type="noConversion"/>
  <pageMargins left="0.70866141732283472" right="0.70866141732283472" top="0.27559055118110237" bottom="0.23622047244094491" header="0.23622047244094491" footer="0.27559055118110237"/>
  <pageSetup paperSize="9" scale="71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Часть 1</vt:lpstr>
      <vt:lpstr>Часть 2</vt:lpstr>
      <vt:lpstr>Часть 3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GA</cp:lastModifiedBy>
  <cp:lastPrinted>2018-03-19T14:28:31Z</cp:lastPrinted>
  <dcterms:created xsi:type="dcterms:W3CDTF">2016-06-17T07:08:43Z</dcterms:created>
  <dcterms:modified xsi:type="dcterms:W3CDTF">2018-03-19T14:29:13Z</dcterms:modified>
</cp:coreProperties>
</file>