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45" windowWidth="19440" windowHeight="12555"/>
  </bookViews>
  <sheets>
    <sheet name="Часть 1" sheetId="1" r:id="rId1"/>
  </sheets>
  <definedNames>
    <definedName name="_xlnm.Print_Area" localSheetId="0">'Часть 1'!$A$1:$G$42</definedName>
  </definedNames>
  <calcPr calcId="125725"/>
</workbook>
</file>

<file path=xl/calcChain.xml><?xml version="1.0" encoding="utf-8"?>
<calcChain xmlns="http://schemas.openxmlformats.org/spreadsheetml/2006/main">
  <c r="G42" i="1"/>
  <c r="G40"/>
  <c r="G39"/>
  <c r="G37"/>
  <c r="E36"/>
  <c r="F36" s="1"/>
  <c r="D33"/>
  <c r="G30"/>
  <c r="G27"/>
  <c r="F27"/>
  <c r="E27"/>
  <c r="D27"/>
  <c r="G24"/>
  <c r="F24"/>
  <c r="E24"/>
  <c r="D24"/>
  <c r="G21"/>
  <c r="F21"/>
  <c r="E21"/>
  <c r="E19" s="1"/>
  <c r="D21"/>
  <c r="D19" s="1"/>
  <c r="F19"/>
  <c r="G14"/>
  <c r="F14"/>
  <c r="E14"/>
  <c r="D14"/>
  <c r="G10"/>
  <c r="F10"/>
  <c r="F18" s="1"/>
  <c r="E10"/>
  <c r="E18" s="1"/>
  <c r="D10"/>
  <c r="G8"/>
  <c r="G11" l="1"/>
  <c r="G15"/>
  <c r="G35"/>
  <c r="E33"/>
  <c r="G36"/>
  <c r="F33"/>
  <c r="G33" s="1"/>
  <c r="G41"/>
  <c r="D18"/>
  <c r="G34" l="1"/>
</calcChain>
</file>

<file path=xl/sharedStrings.xml><?xml version="1.0" encoding="utf-8"?>
<sst xmlns="http://schemas.openxmlformats.org/spreadsheetml/2006/main" count="112" uniqueCount="84">
  <si>
    <t>АНКЕТА 
к информационному обмену по основным показателям бюджетов муниципальных образований Союза городов Центра и Северо-Запада России за 2016 - 2018 годы</t>
  </si>
  <si>
    <t>(наименование муниципального образования)</t>
  </si>
  <si>
    <t>Часть 1 "Основные параметры бюджета"</t>
  </si>
  <si>
    <t>№ п/п</t>
  </si>
  <si>
    <t>Наименование показателя</t>
  </si>
  <si>
    <t>единица измерения</t>
  </si>
  <si>
    <t>Исполнено по бюджету за</t>
  </si>
  <si>
    <t>2018 год 
(первоначальный план)</t>
  </si>
  <si>
    <t>Примечание</t>
  </si>
  <si>
    <t xml:space="preserve">2016 год </t>
  </si>
  <si>
    <t>2017 год</t>
  </si>
  <si>
    <t>1.1</t>
  </si>
  <si>
    <t>Численность населения</t>
  </si>
  <si>
    <t>тыс.чел.</t>
  </si>
  <si>
    <t>1.2</t>
  </si>
  <si>
    <t>Протяженность дорог местного значения</t>
  </si>
  <si>
    <t>км</t>
  </si>
  <si>
    <t>1.3</t>
  </si>
  <si>
    <t>Доходы, всего</t>
  </si>
  <si>
    <t>тыс.руб.</t>
  </si>
  <si>
    <t>в том числе:</t>
  </si>
  <si>
    <t>1.4</t>
  </si>
  <si>
    <t>налоговые и неналоговые доходы</t>
  </si>
  <si>
    <t>1.5</t>
  </si>
  <si>
    <t xml:space="preserve">безвозмездные поступления </t>
  </si>
  <si>
    <t>1.6</t>
  </si>
  <si>
    <t>Расходы, всего</t>
  </si>
  <si>
    <t>в том числе за счет:</t>
  </si>
  <si>
    <t>1.7</t>
  </si>
  <si>
    <t>вышестоящих бюджетов</t>
  </si>
  <si>
    <t>1.8</t>
  </si>
  <si>
    <t xml:space="preserve">собственных поступлений </t>
  </si>
  <si>
    <t>1.9</t>
  </si>
  <si>
    <t>Дефицит (-), профицит (+)</t>
  </si>
  <si>
    <t>1.10</t>
  </si>
  <si>
    <t>Источники финансирования дефицита бюджета</t>
  </si>
  <si>
    <t>из них:</t>
  </si>
  <si>
    <t>1.11</t>
  </si>
  <si>
    <t xml:space="preserve">кредиты кредитных организаций </t>
  </si>
  <si>
    <t>1.12</t>
  </si>
  <si>
    <t xml:space="preserve">получение кредитов кредитных организаций </t>
  </si>
  <si>
    <t>1.13</t>
  </si>
  <si>
    <t xml:space="preserve">погашение кредитов кредитных организаций </t>
  </si>
  <si>
    <t>1.14</t>
  </si>
  <si>
    <t>бюджетные кредиты из УФК на пополнение остатков</t>
  </si>
  <si>
    <t>1.15</t>
  </si>
  <si>
    <t>получение бюджетных кредитов из УФК</t>
  </si>
  <si>
    <t>1.16</t>
  </si>
  <si>
    <t>погашение бюджетных кредитов из УФК</t>
  </si>
  <si>
    <t>1.17</t>
  </si>
  <si>
    <t>бюджетные кредиты из бюджета субъекта</t>
  </si>
  <si>
    <t>1.18</t>
  </si>
  <si>
    <t>получение иных бюджетных кредитов</t>
  </si>
  <si>
    <t>1.19</t>
  </si>
  <si>
    <t>погашение иных бюджетных кредитов</t>
  </si>
  <si>
    <t>1.20</t>
  </si>
  <si>
    <t xml:space="preserve">продажа акций и иных форм участия в капитале, находящихся в муниципальной собственности </t>
  </si>
  <si>
    <t>1.21</t>
  </si>
  <si>
    <t>муниципальные гарантии</t>
  </si>
  <si>
    <t>1.22</t>
  </si>
  <si>
    <t>иные источники</t>
  </si>
  <si>
    <t>1.23</t>
  </si>
  <si>
    <t>Объем муниципального долга на конец периода</t>
  </si>
  <si>
    <t>1.24</t>
  </si>
  <si>
    <t>объем муниципального долга по бюджетным кредитам</t>
  </si>
  <si>
    <t>1.25</t>
  </si>
  <si>
    <t>объем муниципального долга по коммерческим кредитам</t>
  </si>
  <si>
    <t>1.26</t>
  </si>
  <si>
    <t>объем муниципального долга по ценным бумагам</t>
  </si>
  <si>
    <t>1.27</t>
  </si>
  <si>
    <t>Диапазон годовых процентных ставок  по привлекаемым коммерческим кредитам</t>
  </si>
  <si>
    <t>%</t>
  </si>
  <si>
    <t>9,5-12,9</t>
  </si>
  <si>
    <t>8,35-9,83</t>
  </si>
  <si>
    <t>1.28</t>
  </si>
  <si>
    <t>Количество коммерческих банков-кредиторов муниципального образования</t>
  </si>
  <si>
    <t>ед.</t>
  </si>
  <si>
    <t>1.29</t>
  </si>
  <si>
    <t>Удельный вес долговых обязательств ПАО "Сбербанк России" в объеме долга по коммерческим кредитам на конец отчетного года</t>
  </si>
  <si>
    <t>1.30</t>
  </si>
  <si>
    <t>Доля краткосрочных кредитов (до 1 года включительно) в структуре муниципального долга на конец отчетного года</t>
  </si>
  <si>
    <t>1.31</t>
  </si>
  <si>
    <t>Доля среднесрочных и долгосрочных кредитов (сверх 1 года) в структуре муниципального долга на конец отчетного года</t>
  </si>
  <si>
    <t>МО ГО "Город Сыктывкар"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</si>
</sst>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Fill="1" applyBorder="1" applyProtection="1">
      <protection locked="0"/>
    </xf>
    <xf numFmtId="49" fontId="1" fillId="2" borderId="7" xfId="0" applyNumberFormat="1" applyFont="1" applyFill="1" applyBorder="1" applyAlignment="1">
      <alignment wrapText="1"/>
    </xf>
    <xf numFmtId="49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Fill="1" applyBorder="1" applyProtection="1">
      <protection locked="0"/>
    </xf>
    <xf numFmtId="49" fontId="1" fillId="2" borderId="10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164" fontId="1" fillId="2" borderId="3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Protection="1">
      <protection locked="0"/>
    </xf>
    <xf numFmtId="0" fontId="1" fillId="0" borderId="12" xfId="0" applyNumberFormat="1" applyFont="1" applyBorder="1" applyAlignment="1">
      <alignment wrapText="1"/>
    </xf>
    <xf numFmtId="164" fontId="1" fillId="0" borderId="9" xfId="0" applyNumberFormat="1" applyFont="1" applyBorder="1" applyProtection="1">
      <protection locked="0"/>
    </xf>
    <xf numFmtId="0" fontId="1" fillId="0" borderId="10" xfId="0" applyNumberFormat="1" applyFont="1" applyBorder="1" applyAlignment="1">
      <alignment wrapText="1"/>
    </xf>
    <xf numFmtId="49" fontId="1" fillId="0" borderId="5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4" fillId="0" borderId="9" xfId="0" applyFont="1" applyBorder="1" applyAlignment="1">
      <alignment wrapText="1"/>
    </xf>
    <xf numFmtId="164" fontId="1" fillId="0" borderId="9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1" fillId="0" borderId="6" xfId="0" applyNumberFormat="1" applyFont="1" applyBorder="1" applyProtection="1">
      <protection locked="0"/>
    </xf>
    <xf numFmtId="49" fontId="1" fillId="0" borderId="13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Protection="1">
      <protection locked="0"/>
    </xf>
    <xf numFmtId="0" fontId="6" fillId="0" borderId="14" xfId="0" applyNumberFormat="1" applyFont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49" fontId="1" fillId="0" borderId="15" xfId="0" applyNumberFormat="1" applyFont="1" applyFill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/>
    </xf>
    <xf numFmtId="49" fontId="1" fillId="0" borderId="16" xfId="0" applyNumberFormat="1" applyFont="1" applyBorder="1" applyAlignment="1" applyProtection="1">
      <alignment horizontal="right"/>
      <protection locked="0"/>
    </xf>
    <xf numFmtId="49" fontId="5" fillId="0" borderId="16" xfId="0" applyNumberFormat="1" applyFont="1" applyBorder="1" applyAlignment="1" applyProtection="1">
      <alignment horizontal="right"/>
      <protection locked="0"/>
    </xf>
    <xf numFmtId="0" fontId="1" fillId="0" borderId="17" xfId="0" applyNumberFormat="1" applyFont="1" applyBorder="1" applyAlignment="1">
      <alignment wrapText="1"/>
    </xf>
    <xf numFmtId="49" fontId="5" fillId="0" borderId="11" xfId="0" applyNumberFormat="1" applyFont="1" applyFill="1" applyBorder="1" applyAlignment="1">
      <alignment horizontal="center"/>
    </xf>
    <xf numFmtId="0" fontId="5" fillId="0" borderId="3" xfId="0" applyFont="1" applyBorder="1" applyAlignment="1">
      <alignment wrapText="1"/>
    </xf>
    <xf numFmtId="1" fontId="1" fillId="0" borderId="3" xfId="0" applyNumberFormat="1" applyFont="1" applyBorder="1" applyProtection="1"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0" fontId="1" fillId="2" borderId="14" xfId="0" applyNumberFormat="1" applyFont="1" applyFill="1" applyBorder="1" applyAlignment="1">
      <alignment wrapText="1"/>
    </xf>
    <xf numFmtId="164" fontId="5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Fill="1" applyBorder="1" applyAlignment="1">
      <alignment wrapText="1"/>
    </xf>
    <xf numFmtId="164" fontId="1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view="pageBreakPreview" zoomScale="60" zoomScaleNormal="55" workbookViewId="0">
      <selection activeCell="B2" sqref="B2:F2"/>
    </sheetView>
  </sheetViews>
  <sheetFormatPr defaultRowHeight="15"/>
  <cols>
    <col min="1" max="1" width="4.42578125" style="1" customWidth="1"/>
    <col min="2" max="2" width="38.5703125" style="1" customWidth="1"/>
    <col min="3" max="3" width="10.7109375" style="1" customWidth="1"/>
    <col min="4" max="5" width="16.140625" style="1" customWidth="1"/>
    <col min="6" max="6" width="24.140625" style="1" bestFit="1" customWidth="1"/>
    <col min="7" max="7" width="45.85546875" style="1" customWidth="1"/>
    <col min="8" max="16384" width="9.140625" style="1"/>
  </cols>
  <sheetData>
    <row r="1" spans="1:7" ht="18.75">
      <c r="B1" s="56" t="s">
        <v>0</v>
      </c>
      <c r="C1" s="57"/>
      <c r="D1" s="57"/>
      <c r="E1" s="57"/>
      <c r="F1" s="57"/>
    </row>
    <row r="2" spans="1:7" ht="23.25">
      <c r="B2" s="58" t="s">
        <v>83</v>
      </c>
      <c r="C2" s="58"/>
      <c r="D2" s="58"/>
      <c r="E2" s="58"/>
      <c r="F2" s="58"/>
    </row>
    <row r="3" spans="1:7">
      <c r="B3" s="59" t="s">
        <v>1</v>
      </c>
      <c r="C3" s="59"/>
      <c r="D3" s="59"/>
      <c r="E3" s="59"/>
      <c r="F3" s="59"/>
    </row>
    <row r="4" spans="1:7" ht="18.75">
      <c r="B4" s="57" t="s">
        <v>2</v>
      </c>
      <c r="C4" s="57"/>
      <c r="D4" s="57"/>
      <c r="E4" s="57"/>
      <c r="F4" s="57"/>
    </row>
    <row r="5" spans="1:7">
      <c r="F5" s="2"/>
    </row>
    <row r="6" spans="1:7">
      <c r="A6" s="54" t="s">
        <v>3</v>
      </c>
      <c r="B6" s="54" t="s">
        <v>4</v>
      </c>
      <c r="C6" s="54" t="s">
        <v>5</v>
      </c>
      <c r="D6" s="60" t="s">
        <v>6</v>
      </c>
      <c r="E6" s="60"/>
      <c r="F6" s="54" t="s">
        <v>7</v>
      </c>
      <c r="G6" s="54" t="s">
        <v>8</v>
      </c>
    </row>
    <row r="7" spans="1:7" ht="15.75" thickBot="1">
      <c r="A7" s="55"/>
      <c r="B7" s="55"/>
      <c r="C7" s="55"/>
      <c r="D7" s="3" t="s">
        <v>9</v>
      </c>
      <c r="E7" s="3" t="s">
        <v>10</v>
      </c>
      <c r="F7" s="55"/>
      <c r="G7" s="55"/>
    </row>
    <row r="8" spans="1:7">
      <c r="A8" s="4" t="s">
        <v>11</v>
      </c>
      <c r="B8" s="5" t="s">
        <v>12</v>
      </c>
      <c r="C8" s="6" t="s">
        <v>13</v>
      </c>
      <c r="D8" s="7">
        <v>259.39999999999998</v>
      </c>
      <c r="E8" s="7">
        <v>260.39999999999998</v>
      </c>
      <c r="F8" s="7">
        <v>260.39999999999998</v>
      </c>
      <c r="G8" s="8" t="str">
        <f>IF(OR(D8&gt;800,E8&gt;800,F8&gt;800),"ОШИБКА: единицы измерения - тыс.чел"," ")</f>
        <v xml:space="preserve"> </v>
      </c>
    </row>
    <row r="9" spans="1:7" ht="30.75" thickBot="1">
      <c r="A9" s="9" t="s">
        <v>14</v>
      </c>
      <c r="B9" s="10" t="s">
        <v>15</v>
      </c>
      <c r="C9" s="11" t="s">
        <v>16</v>
      </c>
      <c r="D9" s="12">
        <v>106</v>
      </c>
      <c r="E9" s="12">
        <v>106</v>
      </c>
      <c r="F9" s="12">
        <v>106</v>
      </c>
      <c r="G9" s="13"/>
    </row>
    <row r="10" spans="1:7">
      <c r="A10" s="4" t="s">
        <v>17</v>
      </c>
      <c r="B10" s="5" t="s">
        <v>18</v>
      </c>
      <c r="C10" s="6" t="s">
        <v>19</v>
      </c>
      <c r="D10" s="14">
        <f>D12+D13</f>
        <v>7175794.1999999993</v>
      </c>
      <c r="E10" s="14">
        <f t="shared" ref="E10:F10" si="0">E12+E13</f>
        <v>6873091.4000000004</v>
      </c>
      <c r="F10" s="14">
        <f t="shared" si="0"/>
        <v>6846945.6999999993</v>
      </c>
      <c r="G10" s="15" t="str">
        <f>IF(((D8-TRUNC(D8,1))+(E8-TRUNC(E8,1))+(F8-TRUNC(F8,1))+(D9-TRUNC(D9,1))+(E9-TRUNC(E9,1))+(F9-TRUNC(F9,1))+(D12-TRUNC(D12,1))+(E12-TRUNC(E12,1))+(F12-TRUNC(F12,1))+(D13-TRUNC(D13,1))+(E13-TRUNC(E13,1))+(F13-TRUNC(F13,1)))&gt;0,"ОШИБКА: в строках 1.1-1.5 точность должна быть - один знак после запятой","")</f>
        <v/>
      </c>
    </row>
    <row r="11" spans="1:7">
      <c r="A11" s="16"/>
      <c r="B11" s="17" t="s">
        <v>20</v>
      </c>
      <c r="C11" s="18"/>
      <c r="D11" s="19"/>
      <c r="E11" s="19"/>
      <c r="F11" s="19"/>
      <c r="G11" s="20" t="str">
        <f>IF(OR(D10&gt;20000000,E10&gt;20000000,F10&gt;20000000),"ОШИБКА: в строках 1.4,1.5 единица измерения - тыс.руб","")</f>
        <v/>
      </c>
    </row>
    <row r="12" spans="1:7">
      <c r="A12" s="16" t="s">
        <v>21</v>
      </c>
      <c r="B12" s="21" t="s">
        <v>22</v>
      </c>
      <c r="C12" s="18" t="s">
        <v>19</v>
      </c>
      <c r="D12" s="22">
        <v>2471875.1</v>
      </c>
      <c r="E12" s="22">
        <v>2728077.7</v>
      </c>
      <c r="F12" s="22">
        <v>2650255.4</v>
      </c>
      <c r="G12" s="23"/>
    </row>
    <row r="13" spans="1:7" ht="15.75" thickBot="1">
      <c r="A13" s="9" t="s">
        <v>23</v>
      </c>
      <c r="B13" s="10" t="s">
        <v>24</v>
      </c>
      <c r="C13" s="11" t="s">
        <v>19</v>
      </c>
      <c r="D13" s="24">
        <v>4703919.0999999996</v>
      </c>
      <c r="E13" s="24">
        <v>4145013.7</v>
      </c>
      <c r="F13" s="24">
        <v>4196690.3</v>
      </c>
      <c r="G13" s="25"/>
    </row>
    <row r="14" spans="1:7">
      <c r="A14" s="4" t="s">
        <v>25</v>
      </c>
      <c r="B14" s="5" t="s">
        <v>26</v>
      </c>
      <c r="C14" s="6" t="s">
        <v>19</v>
      </c>
      <c r="D14" s="14">
        <f>D16+D17</f>
        <v>7590234.0999999996</v>
      </c>
      <c r="E14" s="14">
        <f t="shared" ref="E14:F14" si="1">E16+E17</f>
        <v>6957830.9000000004</v>
      </c>
      <c r="F14" s="14">
        <f t="shared" si="1"/>
        <v>7087605.2999999998</v>
      </c>
      <c r="G14" s="15" t="str">
        <f>IF(((D16-TRUNC(D16,1))+(E16-TRUNC(E16,1))+(F16-TRUNC(F16,1))+(D17-TRUNC(D17,1))+(E17-TRUNC(E17,1))+(F17-TRUNC(F17,1)))&gt;0,"ОШИБКА: в строках 1.7,1.8 точность должна быть - один знак после запятой","")</f>
        <v/>
      </c>
    </row>
    <row r="15" spans="1:7">
      <c r="A15" s="16"/>
      <c r="B15" s="17" t="s">
        <v>27</v>
      </c>
      <c r="C15" s="18"/>
      <c r="D15" s="19"/>
      <c r="E15" s="19"/>
      <c r="F15" s="19"/>
      <c r="G15" s="20" t="str">
        <f>IF(OR(D14&gt;21000000,E14&gt;21000000,F14&gt;21000000),"ОШИБКА: в строках 1.7,1.8 единица измерения - тыс.руб","")</f>
        <v/>
      </c>
    </row>
    <row r="16" spans="1:7">
      <c r="A16" s="16" t="s">
        <v>28</v>
      </c>
      <c r="B16" s="21" t="s">
        <v>29</v>
      </c>
      <c r="C16" s="18" t="s">
        <v>19</v>
      </c>
      <c r="D16" s="22">
        <v>4478857.4000000004</v>
      </c>
      <c r="E16" s="22">
        <v>3904981.4</v>
      </c>
      <c r="F16" s="22">
        <v>3870387.9</v>
      </c>
      <c r="G16" s="23"/>
    </row>
    <row r="17" spans="1:7" ht="15.75" thickBot="1">
      <c r="A17" s="9" t="s">
        <v>30</v>
      </c>
      <c r="B17" s="10" t="s">
        <v>31</v>
      </c>
      <c r="C17" s="11" t="s">
        <v>19</v>
      </c>
      <c r="D17" s="24">
        <v>3111376.6999999997</v>
      </c>
      <c r="E17" s="24">
        <v>3052849.5</v>
      </c>
      <c r="F17" s="24">
        <v>3217217.4</v>
      </c>
      <c r="G17" s="25"/>
    </row>
    <row r="18" spans="1:7">
      <c r="A18" s="26" t="s">
        <v>32</v>
      </c>
      <c r="B18" s="5" t="s">
        <v>33</v>
      </c>
      <c r="C18" s="6" t="s">
        <v>19</v>
      </c>
      <c r="D18" s="14">
        <f>D10-D14</f>
        <v>-414439.90000000037</v>
      </c>
      <c r="E18" s="14">
        <f t="shared" ref="E18" si="2">E10-E14</f>
        <v>-84739.5</v>
      </c>
      <c r="F18" s="14">
        <f>F10-F14</f>
        <v>-240659.60000000056</v>
      </c>
      <c r="G18" s="15"/>
    </row>
    <row r="19" spans="1:7" ht="30">
      <c r="A19" s="27" t="s">
        <v>34</v>
      </c>
      <c r="B19" s="21" t="s">
        <v>35</v>
      </c>
      <c r="C19" s="18" t="s">
        <v>19</v>
      </c>
      <c r="D19" s="19">
        <f>D21+D24+D27+D30+D31+D32</f>
        <v>414439.9000000002</v>
      </c>
      <c r="E19" s="19">
        <f>E21+E24+E27+E30+E31+E32</f>
        <v>84739.499999999811</v>
      </c>
      <c r="F19" s="19">
        <f>F21+F24+F27+F30+F31+F32</f>
        <v>240659.59999999986</v>
      </c>
      <c r="G19" s="20"/>
    </row>
    <row r="20" spans="1:7" ht="15.75" thickBot="1">
      <c r="A20" s="28"/>
      <c r="B20" s="29" t="s">
        <v>36</v>
      </c>
      <c r="C20" s="11"/>
      <c r="D20" s="30"/>
      <c r="E20" s="30"/>
      <c r="F20" s="30"/>
      <c r="G20" s="25"/>
    </row>
    <row r="21" spans="1:7">
      <c r="A21" s="26" t="s">
        <v>37</v>
      </c>
      <c r="B21" s="5" t="s">
        <v>38</v>
      </c>
      <c r="C21" s="6" t="s">
        <v>19</v>
      </c>
      <c r="D21" s="14">
        <f>D22-D23</f>
        <v>145972.70000000019</v>
      </c>
      <c r="E21" s="14">
        <f t="shared" ref="E21:F21" si="3">E22-E23</f>
        <v>3748.2999999998137</v>
      </c>
      <c r="F21" s="14">
        <f t="shared" si="3"/>
        <v>296918.09999999986</v>
      </c>
      <c r="G21" s="15" t="str">
        <f>IF(((D22-TRUNC(D22,1))+(E22-TRUNC(E22,1))+(F22-TRUNC(F22,1))+(D23-TRUNC(D23,1))+(E23-TRUNC(E23,1))+(F23-TRUNC(F23,1)))&gt;0,"ОШИБКА: в строках 1.12,1.13 точность должна быть - один знак после запятой","")</f>
        <v/>
      </c>
    </row>
    <row r="22" spans="1:7" ht="30">
      <c r="A22" s="27" t="s">
        <v>39</v>
      </c>
      <c r="B22" s="17" t="s">
        <v>40</v>
      </c>
      <c r="C22" s="31" t="s">
        <v>19</v>
      </c>
      <c r="D22" s="22">
        <v>1767090.1</v>
      </c>
      <c r="E22" s="22">
        <v>2157477.5</v>
      </c>
      <c r="F22" s="22">
        <v>2101666.4</v>
      </c>
      <c r="G22" s="23"/>
    </row>
    <row r="23" spans="1:7" ht="30.75" thickBot="1">
      <c r="A23" s="28" t="s">
        <v>41</v>
      </c>
      <c r="B23" s="29" t="s">
        <v>42</v>
      </c>
      <c r="C23" s="32" t="s">
        <v>19</v>
      </c>
      <c r="D23" s="24">
        <v>1621117.4</v>
      </c>
      <c r="E23" s="24">
        <v>2153729.2000000002</v>
      </c>
      <c r="F23" s="24">
        <v>1804748.3</v>
      </c>
      <c r="G23" s="25"/>
    </row>
    <row r="24" spans="1:7" ht="30">
      <c r="A24" s="26" t="s">
        <v>43</v>
      </c>
      <c r="B24" s="5" t="s">
        <v>44</v>
      </c>
      <c r="C24" s="6" t="s">
        <v>19</v>
      </c>
      <c r="D24" s="14">
        <f>D25-D26</f>
        <v>0</v>
      </c>
      <c r="E24" s="14">
        <f t="shared" ref="E24:F24" si="4">E25-E26</f>
        <v>0</v>
      </c>
      <c r="F24" s="14">
        <f t="shared" si="4"/>
        <v>0</v>
      </c>
      <c r="G24" s="15" t="str">
        <f>IF(((D25-TRUNC(D25,1))+(E25-TRUNC(E25,1))+(F25-TRUNC(F25,1))+(D26-TRUNC(D26,1))+(E26-TRUNC(E26,1))+(F26-TRUNC(F26,1)))&gt;0,"ОШИБКА: в строках 1.15,1.16 точность должна быть - один знак после запятой","")</f>
        <v/>
      </c>
    </row>
    <row r="25" spans="1:7" ht="30">
      <c r="A25" s="27" t="s">
        <v>45</v>
      </c>
      <c r="B25" s="17" t="s">
        <v>46</v>
      </c>
      <c r="C25" s="31" t="s">
        <v>19</v>
      </c>
      <c r="D25" s="22">
        <v>1050000</v>
      </c>
      <c r="E25" s="22">
        <v>1050000</v>
      </c>
      <c r="F25" s="22">
        <v>220000</v>
      </c>
      <c r="G25" s="23"/>
    </row>
    <row r="26" spans="1:7" ht="30.75" thickBot="1">
      <c r="A26" s="28" t="s">
        <v>47</v>
      </c>
      <c r="B26" s="29" t="s">
        <v>48</v>
      </c>
      <c r="C26" s="32" t="s">
        <v>19</v>
      </c>
      <c r="D26" s="24">
        <v>1050000</v>
      </c>
      <c r="E26" s="24">
        <v>1050000</v>
      </c>
      <c r="F26" s="24">
        <v>220000</v>
      </c>
      <c r="G26" s="25"/>
    </row>
    <row r="27" spans="1:7" ht="30">
      <c r="A27" s="26" t="s">
        <v>49</v>
      </c>
      <c r="B27" s="5" t="s">
        <v>50</v>
      </c>
      <c r="C27" s="6" t="s">
        <v>19</v>
      </c>
      <c r="D27" s="14">
        <f>D28-D29</f>
        <v>81000</v>
      </c>
      <c r="E27" s="14">
        <f t="shared" ref="E27:F27" si="5">E28-E29</f>
        <v>0</v>
      </c>
      <c r="F27" s="14">
        <f t="shared" si="5"/>
        <v>-60000</v>
      </c>
      <c r="G27" s="15" t="str">
        <f>IF(((D28-TRUNC(D28,1))+(E28-TRUNC(E28,1))+(F28-TRUNC(F28,1))+(D29-TRUNC(D29,1))+(E29-TRUNC(E29,1))+(F29-TRUNC(F29,1)))&gt;0,"ОШИБКА: в строках 1.18,1.19 точность должна быть - один знак после запятой","")</f>
        <v/>
      </c>
    </row>
    <row r="28" spans="1:7" ht="30">
      <c r="A28" s="27" t="s">
        <v>51</v>
      </c>
      <c r="B28" s="17" t="s">
        <v>52</v>
      </c>
      <c r="C28" s="31" t="s">
        <v>19</v>
      </c>
      <c r="D28" s="22">
        <v>90000</v>
      </c>
      <c r="E28" s="22">
        <v>0</v>
      </c>
      <c r="F28" s="22">
        <v>0</v>
      </c>
      <c r="G28" s="23"/>
    </row>
    <row r="29" spans="1:7" ht="30.75" thickBot="1">
      <c r="A29" s="28" t="s">
        <v>53</v>
      </c>
      <c r="B29" s="29" t="s">
        <v>54</v>
      </c>
      <c r="C29" s="32" t="s">
        <v>19</v>
      </c>
      <c r="D29" s="24">
        <v>9000</v>
      </c>
      <c r="E29" s="24">
        <v>0</v>
      </c>
      <c r="F29" s="24">
        <v>60000</v>
      </c>
      <c r="G29" s="25"/>
    </row>
    <row r="30" spans="1:7" ht="45">
      <c r="A30" s="26" t="s">
        <v>55</v>
      </c>
      <c r="B30" s="5" t="s">
        <v>56</v>
      </c>
      <c r="C30" s="6" t="s">
        <v>19</v>
      </c>
      <c r="D30" s="33"/>
      <c r="E30" s="33"/>
      <c r="F30" s="33"/>
      <c r="G30" s="15" t="str">
        <f>IF(((D30-TRUNC(D30,1))+(E30-TRUNC(E30,1))+(F30-TRUNC(F30,1))+(D31-TRUNC(D31,1))+(E31-TRUNC(E31,1))+(F31-TRUNC(F31,1))+(D32-TRUNC(D32,1))+(E32-TRUNC(E32,1))+(F32-TRUNC(F32,1)))&gt;0,"ОШИБКА: в строках 1.20-1.22 точность должна быть - один знак после запятой","")</f>
        <v/>
      </c>
    </row>
    <row r="31" spans="1:7">
      <c r="A31" s="27" t="s">
        <v>57</v>
      </c>
      <c r="B31" s="21" t="s">
        <v>58</v>
      </c>
      <c r="C31" s="18" t="s">
        <v>19</v>
      </c>
      <c r="D31" s="22">
        <v>0</v>
      </c>
      <c r="E31" s="22">
        <v>0</v>
      </c>
      <c r="F31" s="22">
        <v>0</v>
      </c>
      <c r="G31" s="23"/>
    </row>
    <row r="32" spans="1:7" ht="15.75" thickBot="1">
      <c r="A32" s="34" t="s">
        <v>59</v>
      </c>
      <c r="B32" s="35" t="s">
        <v>60</v>
      </c>
      <c r="C32" s="36" t="s">
        <v>19</v>
      </c>
      <c r="D32" s="22">
        <v>187467.2</v>
      </c>
      <c r="E32" s="37">
        <v>80991.199999999997</v>
      </c>
      <c r="F32" s="37">
        <v>3741.5</v>
      </c>
      <c r="G32" s="38"/>
    </row>
    <row r="33" spans="1:7" ht="30">
      <c r="A33" s="26" t="s">
        <v>61</v>
      </c>
      <c r="B33" s="5" t="s">
        <v>62</v>
      </c>
      <c r="C33" s="6" t="s">
        <v>19</v>
      </c>
      <c r="D33" s="33">
        <f>D35+D36+D37</f>
        <v>833475</v>
      </c>
      <c r="E33" s="33">
        <f>E35+E36+E37</f>
        <v>837223.29999999981</v>
      </c>
      <c r="F33" s="33">
        <f>F35+F36+F37</f>
        <v>1074141.3999999997</v>
      </c>
      <c r="G33" s="15" t="str">
        <f>IF(OR(D33&lt;(D35+D36+D37),E33&lt;(E35+E36+E37),F33&lt;(F35+F36+F37)),"ОШИБКА: строка 1.23 не может быть меньше суммы строк 1.24-1.26","")</f>
        <v/>
      </c>
    </row>
    <row r="34" spans="1:7">
      <c r="A34" s="27"/>
      <c r="B34" s="17" t="s">
        <v>36</v>
      </c>
      <c r="C34" s="18"/>
      <c r="D34" s="22"/>
      <c r="E34" s="22"/>
      <c r="F34" s="22"/>
      <c r="G34" s="20" t="str">
        <f>IF(((D33-TRUNC(D33,1))+(E33-TRUNC(E33,1))+(F33-TRUNC(F33,1))+(D35-TRUNC(D35,1))+(E35-TRUNC(E35,1))+(F35-TRUNC(F35,1))+(D36-TRUNC(D36,1))+(E36-TRUNC(E36,1))+(F36-TRUNC(F36,1)))&gt;0,"ОШИБКА: в строках 1.23-1.25 точность должна быть - один знак после запятой","")</f>
        <v/>
      </c>
    </row>
    <row r="35" spans="1:7" ht="30">
      <c r="A35" s="27" t="s">
        <v>63</v>
      </c>
      <c r="B35" s="17" t="s">
        <v>64</v>
      </c>
      <c r="C35" s="31" t="s">
        <v>19</v>
      </c>
      <c r="D35" s="22">
        <v>90000</v>
      </c>
      <c r="E35" s="22">
        <v>90000</v>
      </c>
      <c r="F35" s="22">
        <v>30000</v>
      </c>
      <c r="G35" s="20" t="str">
        <f>IF(OR(E35&lt;&gt;(D35+E24+E27),F35&lt;&gt;(E35+F24+F27)),"ОШИБКА: объем долга должен равняться сумме долга на конец предыдущего периода и сальдо по бюджетным кредитам в текущем периоде","")</f>
        <v/>
      </c>
    </row>
    <row r="36" spans="1:7" ht="30">
      <c r="A36" s="27" t="s">
        <v>65</v>
      </c>
      <c r="B36" s="17" t="s">
        <v>66</v>
      </c>
      <c r="C36" s="31" t="s">
        <v>19</v>
      </c>
      <c r="D36" s="22">
        <v>743475</v>
      </c>
      <c r="E36" s="22">
        <f>D36+E21</f>
        <v>747223.29999999981</v>
      </c>
      <c r="F36" s="22">
        <f>E36+F21</f>
        <v>1044141.3999999997</v>
      </c>
      <c r="G36" s="20" t="str">
        <f>IF(OR(E36&lt;&gt;(D36+E21),F36&lt;&gt;(E36+F21)),"ОШИБКА: объем долга должен равняться сумме долга на конец предыдущего периода и сальдо по коммерческим кредитам в текущем периоде","")</f>
        <v/>
      </c>
    </row>
    <row r="37" spans="1:7" ht="30.75" thickBot="1">
      <c r="A37" s="28" t="s">
        <v>67</v>
      </c>
      <c r="B37" s="29" t="s">
        <v>68</v>
      </c>
      <c r="C37" s="32" t="s">
        <v>19</v>
      </c>
      <c r="D37" s="24">
        <v>0</v>
      </c>
      <c r="E37" s="24">
        <v>0</v>
      </c>
      <c r="F37" s="24">
        <v>0</v>
      </c>
      <c r="G37" s="39" t="str">
        <f>IF(((D37-TRUNC(D37,1))+(E37-TRUNC(E37,1))+(F37-TRUNC(F37,1)))&gt;0,"ОШИБКА: в строке 1.26 точность должна быть - один знак после запятой","")</f>
        <v/>
      </c>
    </row>
    <row r="38" spans="1:7" ht="45">
      <c r="A38" s="40" t="s">
        <v>69</v>
      </c>
      <c r="B38" s="41" t="s">
        <v>70</v>
      </c>
      <c r="C38" s="42" t="s">
        <v>71</v>
      </c>
      <c r="D38" s="43" t="s">
        <v>72</v>
      </c>
      <c r="E38" s="43" t="s">
        <v>73</v>
      </c>
      <c r="F38" s="44" t="s">
        <v>73</v>
      </c>
      <c r="G38" s="45"/>
    </row>
    <row r="39" spans="1:7" ht="30">
      <c r="A39" s="46" t="s">
        <v>74</v>
      </c>
      <c r="B39" s="47" t="s">
        <v>75</v>
      </c>
      <c r="C39" s="18" t="s">
        <v>76</v>
      </c>
      <c r="D39" s="48">
        <v>4</v>
      </c>
      <c r="E39" s="48">
        <v>5</v>
      </c>
      <c r="F39" s="49">
        <v>5</v>
      </c>
      <c r="G39" s="50" t="str">
        <f>IF(((D39-TRUNC(D39,0))+(E39-TRUNC(E39,0))+(F39-TRUNC(F39,0)))&gt;0,"ОШИБКА: в строке 1.28 не может быть нецелых чисел","")</f>
        <v/>
      </c>
    </row>
    <row r="40" spans="1:7" ht="60">
      <c r="A40" s="46" t="s">
        <v>77</v>
      </c>
      <c r="B40" s="47" t="s">
        <v>78</v>
      </c>
      <c r="C40" s="18" t="s">
        <v>71</v>
      </c>
      <c r="D40" s="22">
        <v>66</v>
      </c>
      <c r="E40" s="22">
        <v>30.9</v>
      </c>
      <c r="F40" s="51">
        <v>44.9</v>
      </c>
      <c r="G40" s="50" t="str">
        <f>IF(OR(D40&gt;100,E40&gt;100,F40&gt;100),"ОШИБКА: значение не может быть больше 100","")</f>
        <v/>
      </c>
    </row>
    <row r="41" spans="1:7" ht="60">
      <c r="A41" s="46" t="s">
        <v>79</v>
      </c>
      <c r="B41" s="52" t="s">
        <v>80</v>
      </c>
      <c r="C41" s="18" t="s">
        <v>71</v>
      </c>
      <c r="D41" s="53">
        <v>0</v>
      </c>
      <c r="E41" s="53">
        <v>0</v>
      </c>
      <c r="F41" s="51">
        <v>0</v>
      </c>
      <c r="G41" s="20" t="str">
        <f>IF(OR(AND(100&lt;&gt;(D41+D42),D41+D42+D36+D35&lt;&gt;0),AND(100&lt;&gt;(E41+E42),E41+E42+E36+E35&lt;&gt;0),AND(100&lt;&gt;(F41+F42),F36+F41+F42+F35&lt;&gt;0)),"ОШИБКА: сумма строк 1.30 и 1.31 не может быть не равна 100","")</f>
        <v/>
      </c>
    </row>
    <row r="42" spans="1:7" ht="60">
      <c r="A42" s="46" t="s">
        <v>81</v>
      </c>
      <c r="B42" s="52" t="s">
        <v>82</v>
      </c>
      <c r="C42" s="18" t="s">
        <v>71</v>
      </c>
      <c r="D42" s="22">
        <v>100</v>
      </c>
      <c r="E42" s="22">
        <v>100</v>
      </c>
      <c r="F42" s="51">
        <v>100</v>
      </c>
      <c r="G42" s="20" t="str">
        <f>IF(((D40-TRUNC(D40,1))+(E40-TRUNC(E40,1))+(F40-TRUNC(F40,1))+(D41-TRUNC(D41,1))+(E41-TRUNC(E41,1))+(F41-TRUNC(F41,1))+(D42-TRUNC(D42,1))+(E42-TRUNC(E42,1))+(F42-TRUNC(F42,1)))&gt;0,"ОШИБКА: в строках 1.29-1.31 точность должна быть - один знак после запятой","")</f>
        <v/>
      </c>
    </row>
  </sheetData>
  <mergeCells count="10">
    <mergeCell ref="A6:A7"/>
    <mergeCell ref="B6:B7"/>
    <mergeCell ref="C6:C7"/>
    <mergeCell ref="D6:E6"/>
    <mergeCell ref="F6:F7"/>
    <mergeCell ref="G6:G7"/>
    <mergeCell ref="B1:F1"/>
    <mergeCell ref="B2:F2"/>
    <mergeCell ref="B3:F3"/>
    <mergeCell ref="B4:F4"/>
  </mergeCells>
  <pageMargins left="0.39370078740157483" right="0.39370078740157483" top="0.74803149606299213" bottom="0.74803149606299213" header="0.31496062992125984" footer="0.31496062992125984"/>
  <pageSetup paperSize="9" scale="6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Часть 1</vt:lpstr>
      <vt:lpstr>'Часть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Мательская Наталья Александровна</dc:creator>
  <cp:lastModifiedBy>GA</cp:lastModifiedBy>
  <dcterms:created xsi:type="dcterms:W3CDTF">2018-03-20T08:20:52Z</dcterms:created>
  <dcterms:modified xsi:type="dcterms:W3CDTF">2018-03-20T12:26:08Z</dcterms:modified>
</cp:coreProperties>
</file>