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90" windowWidth="15480" windowHeight="11640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E43" i="1"/>
  <c r="F43"/>
  <c r="D43"/>
  <c r="E20"/>
  <c r="F27" i="4"/>
  <c r="F25" s="1"/>
  <c r="F7" s="1"/>
  <c r="D27"/>
  <c r="D25" s="1"/>
  <c r="D7" s="1"/>
  <c r="E27"/>
  <c r="E25" s="1"/>
  <c r="E7" s="1"/>
  <c r="D31"/>
  <c r="E11" i="1"/>
  <c r="F46" i="4"/>
  <c r="E46"/>
  <c r="D46"/>
  <c r="J33" i="2"/>
  <c r="J26"/>
  <c r="J32"/>
  <c r="J31"/>
  <c r="J30"/>
  <c r="J29"/>
  <c r="J28"/>
  <c r="J27"/>
  <c r="J25"/>
  <c r="J24"/>
  <c r="J23"/>
  <c r="J22"/>
  <c r="J21"/>
  <c r="J19"/>
  <c r="J17"/>
  <c r="G40" i="1"/>
  <c r="G38"/>
  <c r="G34"/>
  <c r="J5" i="2"/>
  <c r="J15"/>
  <c r="J12"/>
  <c r="J10"/>
  <c r="J8"/>
  <c r="J6"/>
  <c r="G35" i="1"/>
  <c r="G31"/>
  <c r="G28"/>
  <c r="G25"/>
  <c r="G22"/>
  <c r="G15"/>
  <c r="G11"/>
  <c r="G41"/>
  <c r="F28"/>
  <c r="E28"/>
  <c r="D28"/>
  <c r="F25"/>
  <c r="E25"/>
  <c r="D25"/>
  <c r="E22"/>
  <c r="F22"/>
  <c r="D22"/>
  <c r="E15"/>
  <c r="F15"/>
  <c r="D15"/>
  <c r="F11"/>
  <c r="F20" s="1"/>
  <c r="D11"/>
  <c r="D19" s="1"/>
  <c r="G10"/>
  <c r="E19"/>
  <c r="G16"/>
  <c r="G37"/>
  <c r="G9"/>
  <c r="F19" l="1"/>
  <c r="D20"/>
  <c r="G12"/>
</calcChain>
</file>

<file path=xl/sharedStrings.xml><?xml version="1.0" encoding="utf-8"?>
<sst xmlns="http://schemas.openxmlformats.org/spreadsheetml/2006/main" count="417" uniqueCount="246">
  <si>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</si>
  <si>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</si>
  <si>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</si>
  <si>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</si>
  <si>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</si>
  <si>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</si>
  <si>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</si>
  <si>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</si>
  <si>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</si>
  <si>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</si>
  <si>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</si>
  <si>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</si>
  <si>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</si>
  <si>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</si>
  <si>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</si>
  <si>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</si>
  <si>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</si>
  <si>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</si>
  <si>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</si>
  <si>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</si>
  <si>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</si>
  <si>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</si>
  <si>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</si>
  <si>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</si>
  <si>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</si>
  <si>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</si>
  <si>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</si>
  <si>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</si>
  <si>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</si>
  <si>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</si>
  <si>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</si>
  <si>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</si>
  <si>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</si>
  <si>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</si>
  <si>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</si>
  <si>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</si>
  <si>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</si>
  <si>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</si>
  <si>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</si>
  <si>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</si>
  <si>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</si>
  <si>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</si>
  <si>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</si>
  <si>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</si>
  <si>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</si>
  <si>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</si>
  <si>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</si>
  <si>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</si>
  <si>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</si>
  <si>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</si>
  <si>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</si>
  <si>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</si>
  <si>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</si>
  <si>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</si>
  <si>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</si>
  <si>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</si>
  <si>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</si>
  <si>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</si>
  <si>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</si>
  <si>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</si>
  <si>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</si>
  <si>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</si>
  <si>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</si>
  <si>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</si>
  <si>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</si>
  <si>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</si>
  <si>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</si>
  <si>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</si>
  <si>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</si>
  <si>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</si>
  <si>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</si>
  <si>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</si>
  <si>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</si>
  <si>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</si>
  <si>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</si>
  <si>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</si>
  <si>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</si>
  <si>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</si>
  <si>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</si>
  <si>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</si>
  <si>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</si>
  <si>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</si>
  <si>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</si>
  <si>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</si>
  <si>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</si>
  <si>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</si>
  <si>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</si>
  <si>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</si>
  <si>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</si>
  <si>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</si>
  <si>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</si>
  <si>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</si>
  <si>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</si>
  <si>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</si>
  <si>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</si>
  <si>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</si>
  <si>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</si>
  <si>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</si>
  <si>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</si>
  <si>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</si>
  <si>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</si>
  <si>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</si>
  <si>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</si>
  <si>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</si>
  <si>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</si>
  <si>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</si>
  <si>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</si>
  <si>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</si>
  <si>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</si>
  <si>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</si>
  <si>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</si>
  <si>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</si>
  <si>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</si>
  <si>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</si>
  <si>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</si>
  <si>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</si>
  <si>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</si>
  <si>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</si>
  <si>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</si>
  <si>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</si>
  <si>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</si>
  <si>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</si>
  <si>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</si>
  <si>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</si>
  <si>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</si>
  <si>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</si>
  <si>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</si>
  <si>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</si>
  <si>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</si>
  <si>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</si>
  <si>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</si>
  <si>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</si>
  <si>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</si>
  <si>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</si>
  <si>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</si>
  <si>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</si>
  <si>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</si>
  <si>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</si>
  <si>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</si>
  <si>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</si>
  <si>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</si>
  <si>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</si>
  <si>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</si>
  <si>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</si>
  <si>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</si>
  <si>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</si>
  <si>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</si>
  <si>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</si>
  <si>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</si>
  <si>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</si>
  <si>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</si>
  <si>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</si>
  <si>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</si>
  <si>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</si>
  <si>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</si>
  <si>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</si>
  <si>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</si>
  <si>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</si>
  <si>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</si>
  <si>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</si>
  <si>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</si>
  <si>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</si>
  <si>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</si>
  <si>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</si>
  <si>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</si>
  <si>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</si>
  <si>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</si>
  <si>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</si>
  <si>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</si>
  <si>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</si>
  <si>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</si>
  <si>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</si>
  <si>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</si>
  <si>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</si>
  <si>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</si>
  <si>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</si>
  <si>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</si>
  <si>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</si>
  <si>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</si>
  <si>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</si>
  <si>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</si>
  <si>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</si>
  <si>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</si>
  <si>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</si>
  <si>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</si>
  <si>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</si>
  <si>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</si>
  <si>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</si>
  <si>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</si>
  <si>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</si>
  <si>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</si>
  <si>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</si>
  <si>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</si>
  <si>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</si>
  <si>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</si>
  <si>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</si>
  <si>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</si>
  <si>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</si>
  <si>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</si>
  <si>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</si>
  <si>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</si>
  <si>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</si>
  <si>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</si>
  <si>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</si>
  <si>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</si>
  <si>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</si>
  <si>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</si>
  <si>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</si>
  <si>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</si>
  <si>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</si>
  <si>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</si>
  <si>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</si>
  <si>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</si>
  <si>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</si>
  <si>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</si>
  <si>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</si>
  <si>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</si>
  <si>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</si>
  <si>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</si>
  <si>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</si>
  <si>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</si>
  <si>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</si>
  <si>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</si>
  <si>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</si>
  <si>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</si>
  <si>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</si>
  <si>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</si>
  <si>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</si>
  <si>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</si>
  <si>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</si>
  <si>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</si>
  <si>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</si>
  <si>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</si>
  <si>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</si>
  <si>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</si>
  <si>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</si>
  <si>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</si>
  <si>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</si>
  <si>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Муниципальное образование Тихвинское городское поселение Тихвинского муниципального района Ленинградской области</t>
  </si>
  <si>
    <t>да</t>
  </si>
  <si>
    <t xml:space="preserve">Возврат остатков субсидий и субвенций </t>
  </si>
  <si>
    <t>0</t>
  </si>
  <si>
    <t>из них по видам налогов (с указанием норматива отчисления -3%)</t>
  </si>
  <si>
    <t xml:space="preserve"> расходы производить в пределах средств, выделенных учреждениям на 2018 год</t>
  </si>
  <si>
    <t>сведений не имеем</t>
  </si>
  <si>
    <t>постановлением администрации Тихвинского района № 01-91-а от 22я01.2018г установлен размер месячной зарплаты работника муниципальных бюджетных учреждений и муниципальных казенных учреждений Тихвинского городского поселения не менее 11400 руб. (МРОТ), при условии, что указанным работником полностью отработана норма рабочего времени и выполнены нормы труда (трудовые обязанности)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</si>
</sst>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&quot;р.&quot;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indexed="8"/>
      <name val="Times New Roman"/>
      <family val="2"/>
      <charset val="204"/>
    </font>
    <font>
      <i/>
      <sz val="13"/>
      <color indexed="8"/>
      <name val="Times New Roman"/>
      <family val="1"/>
      <charset val="204"/>
    </font>
    <font>
      <sz val="13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2"/>
      <charset val="204"/>
    </font>
    <font>
      <b/>
      <sz val="14"/>
      <color indexed="8"/>
      <name val="Calibri"/>
      <family val="2"/>
      <charset val="204"/>
    </font>
    <font>
      <sz val="11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49" fontId="1" fillId="2" borderId="4" xfId="0" applyNumberFormat="1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164" fontId="1" fillId="2" borderId="3" xfId="0" applyNumberFormat="1" applyFont="1" applyFill="1" applyBorder="1"/>
    <xf numFmtId="0" fontId="1" fillId="2" borderId="4" xfId="0" applyNumberFormat="1" applyFont="1" applyFill="1" applyBorder="1" applyAlignment="1">
      <alignment wrapText="1"/>
    </xf>
    <xf numFmtId="0" fontId="1" fillId="2" borderId="7" xfId="0" applyNumberFormat="1" applyFont="1" applyFill="1" applyBorder="1" applyAlignment="1">
      <alignment wrapText="1"/>
    </xf>
    <xf numFmtId="0" fontId="1" fillId="0" borderId="7" xfId="0" applyNumberFormat="1" applyFont="1" applyBorder="1" applyAlignment="1">
      <alignment wrapText="1"/>
    </xf>
    <xf numFmtId="164" fontId="1" fillId="0" borderId="5" xfId="0" applyNumberFormat="1" applyFont="1" applyBorder="1"/>
    <xf numFmtId="0" fontId="1" fillId="0" borderId="6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1" fillId="2" borderId="6" xfId="0" applyNumberFormat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0" xfId="0" applyBorder="1"/>
    <xf numFmtId="49" fontId="5" fillId="0" borderId="8" xfId="0" applyNumberFormat="1" applyFont="1" applyFill="1" applyBorder="1" applyAlignment="1">
      <alignment horizontal="center"/>
    </xf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wrapText="1"/>
    </xf>
    <xf numFmtId="49" fontId="5" fillId="0" borderId="9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6" xfId="0" applyNumberFormat="1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Protection="1">
      <protection locked="0"/>
    </xf>
    <xf numFmtId="164" fontId="1" fillId="0" borderId="5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5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164" fontId="5" fillId="0" borderId="1" xfId="0" applyNumberFormat="1" applyFont="1" applyFill="1" applyBorder="1" applyProtection="1">
      <protection locked="0"/>
    </xf>
    <xf numFmtId="49" fontId="1" fillId="0" borderId="12" xfId="0" applyNumberFormat="1" applyFont="1" applyFill="1" applyBorder="1" applyAlignment="1">
      <alignment horizontal="center"/>
    </xf>
    <xf numFmtId="0" fontId="5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Protection="1">
      <protection locked="0"/>
    </xf>
    <xf numFmtId="0" fontId="4" fillId="0" borderId="11" xfId="0" applyNumberFormat="1" applyFont="1" applyBorder="1" applyAlignment="1">
      <alignment wrapText="1"/>
    </xf>
    <xf numFmtId="49" fontId="1" fillId="0" borderId="13" xfId="0" applyNumberFormat="1" applyFont="1" applyFill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5" xfId="0" applyNumberFormat="1" applyFont="1" applyBorder="1" applyAlignment="1">
      <alignment wrapText="1"/>
    </xf>
    <xf numFmtId="49" fontId="5" fillId="0" borderId="1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Fill="1" applyBorder="1" applyProtection="1">
      <protection locked="0"/>
    </xf>
    <xf numFmtId="0" fontId="1" fillId="0" borderId="11" xfId="0" applyNumberFormat="1" applyFont="1" applyFill="1" applyBorder="1" applyAlignment="1">
      <alignment wrapText="1"/>
    </xf>
    <xf numFmtId="49" fontId="5" fillId="0" borderId="13" xfId="0" applyNumberFormat="1" applyFont="1" applyFill="1" applyBorder="1" applyAlignment="1">
      <alignment horizontal="center"/>
    </xf>
    <xf numFmtId="0" fontId="5" fillId="0" borderId="14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164" fontId="5" fillId="0" borderId="14" xfId="0" applyNumberFormat="1" applyFont="1" applyFill="1" applyBorder="1" applyProtection="1">
      <protection locked="0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wrapText="1"/>
    </xf>
    <xf numFmtId="0" fontId="4" fillId="0" borderId="11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/>
    </xf>
    <xf numFmtId="0" fontId="7" fillId="0" borderId="0" xfId="1" applyFont="1"/>
    <xf numFmtId="0" fontId="9" fillId="0" borderId="1" xfId="1" applyFont="1" applyBorder="1" applyAlignment="1">
      <alignment horizontal="center" vertical="center" wrapText="1"/>
    </xf>
    <xf numFmtId="49" fontId="10" fillId="3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/>
    </xf>
    <xf numFmtId="0" fontId="10" fillId="3" borderId="14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left" vertical="center" wrapText="1"/>
    </xf>
    <xf numFmtId="0" fontId="14" fillId="0" borderId="17" xfId="1" applyFont="1" applyFill="1" applyBorder="1" applyAlignment="1">
      <alignment vertical="center" wrapText="1"/>
    </xf>
    <xf numFmtId="0" fontId="16" fillId="0" borderId="17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9" fontId="1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wrapText="1"/>
    </xf>
    <xf numFmtId="0" fontId="17" fillId="0" borderId="0" xfId="1" applyFont="1"/>
    <xf numFmtId="0" fontId="7" fillId="0" borderId="0" xfId="1" applyFont="1" applyAlignment="1">
      <alignment vertical="center"/>
    </xf>
    <xf numFmtId="0" fontId="19" fillId="0" borderId="0" xfId="1" applyFont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wrapText="1"/>
    </xf>
    <xf numFmtId="0" fontId="19" fillId="0" borderId="0" xfId="1" applyFont="1" applyAlignment="1">
      <alignment wrapText="1"/>
    </xf>
    <xf numFmtId="0" fontId="7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5" fillId="2" borderId="6" xfId="0" applyNumberFormat="1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wrapText="1"/>
    </xf>
    <xf numFmtId="164" fontId="5" fillId="0" borderId="5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/>
    </xf>
    <xf numFmtId="0" fontId="5" fillId="0" borderId="19" xfId="0" applyFont="1" applyBorder="1" applyAlignment="1">
      <alignment wrapText="1"/>
    </xf>
    <xf numFmtId="0" fontId="5" fillId="0" borderId="19" xfId="0" applyFont="1" applyBorder="1" applyAlignment="1">
      <alignment horizontal="center"/>
    </xf>
    <xf numFmtId="164" fontId="5" fillId="0" borderId="19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 applyProtection="1">
      <alignment horizontal="center" vertical="center"/>
    </xf>
    <xf numFmtId="0" fontId="1" fillId="2" borderId="16" xfId="0" applyNumberFormat="1" applyFont="1" applyFill="1" applyBorder="1" applyAlignment="1">
      <alignment wrapText="1"/>
    </xf>
    <xf numFmtId="164" fontId="5" fillId="0" borderId="3" xfId="0" applyNumberFormat="1" applyFont="1" applyFill="1" applyBorder="1" applyAlignment="1" applyProtection="1">
      <alignment horizontal="center"/>
      <protection locked="0"/>
    </xf>
    <xf numFmtId="164" fontId="5" fillId="0" borderId="3" xfId="0" applyNumberFormat="1" applyFont="1" applyBorder="1" applyAlignment="1" applyProtection="1">
      <alignment wrapText="1"/>
      <protection locked="0"/>
    </xf>
    <xf numFmtId="164" fontId="5" fillId="0" borderId="3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>
      <alignment horizontal="center"/>
    </xf>
    <xf numFmtId="49" fontId="5" fillId="0" borderId="21" xfId="0" applyNumberFormat="1" applyFont="1" applyFill="1" applyBorder="1" applyAlignment="1">
      <alignment horizontal="center"/>
    </xf>
    <xf numFmtId="0" fontId="5" fillId="0" borderId="22" xfId="0" applyFont="1" applyBorder="1" applyAlignment="1">
      <alignment wrapText="1"/>
    </xf>
    <xf numFmtId="0" fontId="1" fillId="2" borderId="15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3" fontId="5" fillId="0" borderId="1" xfId="0" applyNumberFormat="1" applyFont="1" applyFill="1" applyBorder="1" applyProtection="1">
      <protection locked="0"/>
    </xf>
    <xf numFmtId="3" fontId="5" fillId="0" borderId="14" xfId="0" applyNumberFormat="1" applyFont="1" applyFill="1" applyBorder="1" applyProtection="1">
      <protection locked="0"/>
    </xf>
    <xf numFmtId="0" fontId="7" fillId="0" borderId="0" xfId="1" applyFont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right"/>
      <protection locked="0"/>
    </xf>
    <xf numFmtId="49" fontId="1" fillId="0" borderId="14" xfId="0" applyNumberFormat="1" applyFont="1" applyBorder="1" applyAlignment="1" applyProtection="1">
      <alignment horizontal="right"/>
      <protection locked="0"/>
    </xf>
    <xf numFmtId="3" fontId="1" fillId="0" borderId="5" xfId="0" applyNumberFormat="1" applyFont="1" applyBorder="1" applyProtection="1">
      <protection locked="0"/>
    </xf>
    <xf numFmtId="3" fontId="1" fillId="2" borderId="3" xfId="0" applyNumberFormat="1" applyFont="1" applyFill="1" applyBorder="1"/>
    <xf numFmtId="3" fontId="5" fillId="0" borderId="2" xfId="0" applyNumberFormat="1" applyFont="1" applyFill="1" applyBorder="1" applyProtection="1">
      <protection locked="0"/>
    </xf>
    <xf numFmtId="164" fontId="5" fillId="0" borderId="3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5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>
      <alignment horizont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49" fontId="8" fillId="0" borderId="2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Fill="1" applyBorder="1" applyAlignment="1" applyProtection="1">
      <alignment horizontal="center"/>
      <protection locked="0"/>
    </xf>
    <xf numFmtId="0" fontId="5" fillId="0" borderId="2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9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5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G47" sqref="G47"/>
    </sheetView>
  </sheetViews>
  <sheetFormatPr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5.85546875" style="1" customWidth="1"/>
    <col min="8" max="8" width="18.42578125" style="1" customWidth="1"/>
    <col min="9" max="16384" width="9.140625" style="1"/>
  </cols>
  <sheetData>
    <row r="1" spans="1:9" ht="57.75" customHeight="1">
      <c r="A1" s="155" t="s">
        <v>29</v>
      </c>
      <c r="B1" s="154"/>
      <c r="C1" s="154"/>
      <c r="D1" s="154"/>
      <c r="E1" s="154"/>
      <c r="F1" s="154"/>
      <c r="G1" s="154"/>
    </row>
    <row r="2" spans="1:9" ht="14.25" customHeight="1">
      <c r="A2" s="156"/>
      <c r="B2" s="154"/>
      <c r="C2" s="154"/>
      <c r="D2" s="154"/>
      <c r="E2" s="154"/>
      <c r="F2" s="154"/>
      <c r="G2" s="154"/>
    </row>
    <row r="3" spans="1:9" ht="36" customHeight="1">
      <c r="A3" s="161" t="s">
        <v>238</v>
      </c>
      <c r="B3" s="162"/>
      <c r="C3" s="162"/>
      <c r="D3" s="162"/>
      <c r="E3" s="162"/>
      <c r="F3" s="162"/>
      <c r="G3" s="162"/>
    </row>
    <row r="4" spans="1:9" ht="20.25" customHeight="1">
      <c r="A4" s="153" t="s">
        <v>27</v>
      </c>
      <c r="B4" s="154"/>
      <c r="C4" s="154"/>
      <c r="D4" s="154"/>
      <c r="E4" s="154"/>
      <c r="F4" s="154"/>
      <c r="G4" s="154"/>
    </row>
    <row r="5" spans="1:9" ht="17.25" customHeight="1">
      <c r="A5" s="160" t="s">
        <v>26</v>
      </c>
      <c r="B5" s="154"/>
      <c r="C5" s="154"/>
      <c r="D5" s="154"/>
      <c r="E5" s="154"/>
      <c r="F5" s="154"/>
      <c r="G5" s="154"/>
    </row>
    <row r="6" spans="1:9">
      <c r="F6" s="2"/>
    </row>
    <row r="7" spans="1:9">
      <c r="A7" s="157" t="s">
        <v>28</v>
      </c>
      <c r="B7" s="157" t="s">
        <v>1</v>
      </c>
      <c r="C7" s="157" t="s">
        <v>2</v>
      </c>
      <c r="D7" s="159" t="s">
        <v>12</v>
      </c>
      <c r="E7" s="159"/>
      <c r="F7" s="157" t="s">
        <v>42</v>
      </c>
      <c r="G7" s="157" t="s">
        <v>32</v>
      </c>
    </row>
    <row r="8" spans="1:9" ht="57" customHeight="1" thickBot="1">
      <c r="A8" s="158"/>
      <c r="B8" s="158"/>
      <c r="C8" s="158"/>
      <c r="D8" s="9" t="s">
        <v>30</v>
      </c>
      <c r="E8" s="9" t="s">
        <v>31</v>
      </c>
      <c r="F8" s="158"/>
      <c r="G8" s="158"/>
    </row>
    <row r="9" spans="1:9" ht="37.5" customHeight="1">
      <c r="A9" s="27" t="s">
        <v>52</v>
      </c>
      <c r="B9" s="10" t="s">
        <v>4</v>
      </c>
      <c r="C9" s="11" t="s">
        <v>3</v>
      </c>
      <c r="D9" s="52">
        <v>60</v>
      </c>
      <c r="E9" s="52">
        <v>59.9</v>
      </c>
      <c r="F9" s="52">
        <v>58.1</v>
      </c>
      <c r="G9" s="12" t="str">
        <f>IF(OR(D9&gt;800,E9&gt;800,F9&gt;800),"ОШИБКА: единицы измерения - тыс.чел"," ")</f>
        <v xml:space="preserve"> </v>
      </c>
    </row>
    <row r="10" spans="1:9" ht="47.25" customHeight="1" thickBot="1">
      <c r="A10" s="28" t="s">
        <v>54</v>
      </c>
      <c r="B10" s="13" t="s">
        <v>10</v>
      </c>
      <c r="C10" s="14" t="s">
        <v>11</v>
      </c>
      <c r="D10" s="53">
        <v>159.9</v>
      </c>
      <c r="E10" s="53">
        <v>159.9</v>
      </c>
      <c r="F10" s="53">
        <v>159.9</v>
      </c>
      <c r="G10" s="15" t="str">
        <f>IF(OR(D10&gt;800,E10&gt;800,F10&gt;800),"ОШИБКА: единицы измерения - км"," ")</f>
        <v xml:space="preserve"> </v>
      </c>
      <c r="I10" s="8"/>
    </row>
    <row r="11" spans="1:9" ht="60" customHeight="1">
      <c r="A11" s="27" t="s">
        <v>56</v>
      </c>
      <c r="B11" s="10" t="s">
        <v>13</v>
      </c>
      <c r="C11" s="11" t="s">
        <v>0</v>
      </c>
      <c r="D11" s="16">
        <f>D13+D14</f>
        <v>564010.19999999995</v>
      </c>
      <c r="E11" s="16">
        <f>E13+E14</f>
        <v>575743.69999999995</v>
      </c>
      <c r="F11" s="16">
        <f>F13+F14</f>
        <v>358095.39999999997</v>
      </c>
      <c r="G11" s="17" t="str">
        <f>IF(((D9-TRUNC(D9,1))+(E9-TRUNC(E9,1))+(F9-TRUNC(F9,1))+(D10-TRUNC(D10,1))+(E10-TRUNC(E10,1))+(F10-TRUNC(F10,1))+(D13-TRUNC(D13,1))+(E13-TRUNC(E13,1))+(F13-TRUNC(F13,1))+(D14-TRUNC(D14,1))+(E14-TRUNC(E14,1))+(F14-TRUNC(F14,1)))&gt;0,"ОШИБКА: в строках 1.1-1.5 точность должна быть - один знак после запятой","")</f>
        <v/>
      </c>
    </row>
    <row r="12" spans="1:9" ht="14.25" customHeight="1">
      <c r="A12" s="29"/>
      <c r="B12" s="4" t="s">
        <v>18</v>
      </c>
      <c r="C12" s="6"/>
      <c r="D12" s="7"/>
      <c r="E12" s="7"/>
      <c r="F12" s="7"/>
      <c r="G12" s="18" t="str">
        <f>IF(OR(D11&gt;20000000,E11&gt;20000000,F11&gt;20000000),"ОШИБКА: в строках 1.4,1.5 единица измерения - тыс.руб","")</f>
        <v/>
      </c>
    </row>
    <row r="13" spans="1:9" ht="16.5" customHeight="1">
      <c r="A13" s="29" t="s">
        <v>58</v>
      </c>
      <c r="B13" s="3" t="s">
        <v>19</v>
      </c>
      <c r="C13" s="6" t="s">
        <v>0</v>
      </c>
      <c r="D13" s="54">
        <v>328567.40000000002</v>
      </c>
      <c r="E13" s="54">
        <v>305875.90000000002</v>
      </c>
      <c r="F13" s="54">
        <v>297668.59999999998</v>
      </c>
      <c r="G13" s="19"/>
    </row>
    <row r="14" spans="1:9" ht="15.75" customHeight="1" thickBot="1">
      <c r="A14" s="28" t="s">
        <v>59</v>
      </c>
      <c r="B14" s="13" t="s">
        <v>20</v>
      </c>
      <c r="C14" s="14" t="s">
        <v>0</v>
      </c>
      <c r="D14" s="55">
        <v>235442.8</v>
      </c>
      <c r="E14" s="55">
        <v>269867.8</v>
      </c>
      <c r="F14" s="55">
        <v>60426.8</v>
      </c>
      <c r="G14" s="21"/>
    </row>
    <row r="15" spans="1:9" ht="34.5" customHeight="1">
      <c r="A15" s="27" t="s">
        <v>60</v>
      </c>
      <c r="B15" s="10" t="s">
        <v>5</v>
      </c>
      <c r="C15" s="11" t="s">
        <v>0</v>
      </c>
      <c r="D15" s="16">
        <f>D17+D18</f>
        <v>478015.19999999995</v>
      </c>
      <c r="E15" s="16">
        <f>E17+E18</f>
        <v>672623.7</v>
      </c>
      <c r="F15" s="16">
        <f>F17+F18</f>
        <v>392387.5</v>
      </c>
      <c r="G15" s="17" t="str">
        <f>IF(((D17-TRUNC(D17,1))+(E17-TRUNC(E17,1))+(F17-TRUNC(F17,1))+(D18-TRUNC(D18,1))+(E18-TRUNC(E18,1))+(F18-TRUNC(F18,1)))&gt;0,"ОШИБКА: в строках 1.7,1.8 точность должна быть - один знак после запятой","")</f>
        <v/>
      </c>
    </row>
    <row r="16" spans="1:9">
      <c r="A16" s="29"/>
      <c r="B16" s="4" t="s">
        <v>23</v>
      </c>
      <c r="C16" s="6"/>
      <c r="D16" s="7"/>
      <c r="E16" s="7"/>
      <c r="F16" s="7"/>
      <c r="G16" s="18" t="str">
        <f>IF(OR(D15&gt;21000000,E15&gt;21000000,F15&gt;21000000),"ОШИБКА: в строках 1.7,1.8 единица измерения - тыс.руб","")</f>
        <v/>
      </c>
    </row>
    <row r="17" spans="1:9">
      <c r="A17" s="29" t="s">
        <v>61</v>
      </c>
      <c r="B17" s="3" t="s">
        <v>21</v>
      </c>
      <c r="C17" s="6" t="s">
        <v>0</v>
      </c>
      <c r="D17" s="54">
        <v>133584.4</v>
      </c>
      <c r="E17" s="54">
        <v>319292.5</v>
      </c>
      <c r="F17" s="54">
        <v>60426.8</v>
      </c>
      <c r="G17" s="19"/>
    </row>
    <row r="18" spans="1:9" ht="15.75" thickBot="1">
      <c r="A18" s="28" t="s">
        <v>65</v>
      </c>
      <c r="B18" s="13" t="s">
        <v>22</v>
      </c>
      <c r="C18" s="14" t="s">
        <v>0</v>
      </c>
      <c r="D18" s="55">
        <v>344430.8</v>
      </c>
      <c r="E18" s="55">
        <v>353331.20000000001</v>
      </c>
      <c r="F18" s="55">
        <v>331960.7</v>
      </c>
      <c r="G18" s="21"/>
    </row>
    <row r="19" spans="1:9" ht="39" customHeight="1">
      <c r="A19" s="30" t="s">
        <v>66</v>
      </c>
      <c r="B19" s="10" t="s">
        <v>6</v>
      </c>
      <c r="C19" s="11" t="s">
        <v>0</v>
      </c>
      <c r="D19" s="16">
        <f>D11-D15</f>
        <v>85995</v>
      </c>
      <c r="E19" s="16">
        <f>E11-E15</f>
        <v>-96880</v>
      </c>
      <c r="F19" s="16">
        <f>F11-F15</f>
        <v>-34292.100000000035</v>
      </c>
      <c r="G19" s="17"/>
    </row>
    <row r="20" spans="1:9" ht="51" customHeight="1">
      <c r="A20" s="31" t="s">
        <v>69</v>
      </c>
      <c r="B20" s="3" t="s">
        <v>7</v>
      </c>
      <c r="C20" s="6" t="s">
        <v>0</v>
      </c>
      <c r="D20" s="7">
        <f>D11-D15</f>
        <v>85995</v>
      </c>
      <c r="E20" s="7">
        <f>E11-E15</f>
        <v>-96880</v>
      </c>
      <c r="F20" s="7">
        <f>F11-F15</f>
        <v>-34292.100000000035</v>
      </c>
      <c r="G20" s="18"/>
      <c r="I20" s="8"/>
    </row>
    <row r="21" spans="1:9" ht="15.75" thickBot="1">
      <c r="A21" s="32"/>
      <c r="B21" s="22" t="s">
        <v>24</v>
      </c>
      <c r="C21" s="14"/>
      <c r="D21" s="20"/>
      <c r="E21" s="20"/>
      <c r="F21" s="20"/>
      <c r="G21" s="21"/>
    </row>
    <row r="22" spans="1:9" ht="38.25" customHeight="1">
      <c r="A22" s="30" t="s">
        <v>70</v>
      </c>
      <c r="B22" s="10" t="s">
        <v>8</v>
      </c>
      <c r="C22" s="11" t="s">
        <v>0</v>
      </c>
      <c r="D22" s="147">
        <f>D23-D24</f>
        <v>0</v>
      </c>
      <c r="E22" s="147">
        <f>E23-E24</f>
        <v>0</v>
      </c>
      <c r="F22" s="147">
        <f>F23-F24</f>
        <v>0</v>
      </c>
      <c r="G22" s="17" t="str">
        <f>IF(((D23-TRUNC(D23,1))+(E23-TRUNC(E23,1))+(F23-TRUNC(F23,1))+(D24-TRUNC(D24,1))+(E24-TRUNC(E24,1))+(F24-TRUNC(F24,1)))&gt;0,"ОШИБКА: в строках 1.12,1.13 точность должна быть - один знак после запятой","")</f>
        <v/>
      </c>
    </row>
    <row r="23" spans="1:9" ht="30">
      <c r="A23" s="31" t="s">
        <v>71</v>
      </c>
      <c r="B23" s="4" t="s">
        <v>33</v>
      </c>
      <c r="C23" s="5" t="s">
        <v>0</v>
      </c>
      <c r="D23" s="57"/>
      <c r="E23" s="57"/>
      <c r="F23" s="57"/>
      <c r="G23" s="19"/>
    </row>
    <row r="24" spans="1:9" ht="30.75" thickBot="1">
      <c r="A24" s="32" t="s">
        <v>72</v>
      </c>
      <c r="B24" s="22" t="s">
        <v>34</v>
      </c>
      <c r="C24" s="23" t="s">
        <v>0</v>
      </c>
      <c r="D24" s="146"/>
      <c r="E24" s="146"/>
      <c r="F24" s="146"/>
      <c r="G24" s="21"/>
    </row>
    <row r="25" spans="1:9" ht="41.25" customHeight="1">
      <c r="A25" s="30" t="s">
        <v>73</v>
      </c>
      <c r="B25" s="10" t="s">
        <v>35</v>
      </c>
      <c r="C25" s="11" t="s">
        <v>0</v>
      </c>
      <c r="D25" s="147">
        <f>D26-D27</f>
        <v>0</v>
      </c>
      <c r="E25" s="147">
        <f>E26-E27</f>
        <v>0</v>
      </c>
      <c r="F25" s="147">
        <f>F26-F27</f>
        <v>0</v>
      </c>
      <c r="G25" s="17" t="str">
        <f>IF(((D26-TRUNC(D26,1))+(E26-TRUNC(E26,1))+(F26-TRUNC(F26,1))+(D27-TRUNC(D27,1))+(E27-TRUNC(E27,1))+(F27-TRUNC(F27,1)))&gt;0,"ОШИБКА: в строках 1.15,1.16 точность должна быть - один знак после запятой","")</f>
        <v/>
      </c>
    </row>
    <row r="26" spans="1:9" ht="30">
      <c r="A26" s="31" t="s">
        <v>74</v>
      </c>
      <c r="B26" s="4" t="s">
        <v>36</v>
      </c>
      <c r="C26" s="5" t="s">
        <v>0</v>
      </c>
      <c r="D26" s="54"/>
      <c r="E26" s="54"/>
      <c r="F26" s="54"/>
      <c r="G26" s="19"/>
    </row>
    <row r="27" spans="1:9" ht="30.75" thickBot="1">
      <c r="A27" s="32" t="s">
        <v>75</v>
      </c>
      <c r="B27" s="22" t="s">
        <v>37</v>
      </c>
      <c r="C27" s="23" t="s">
        <v>0</v>
      </c>
      <c r="D27" s="55"/>
      <c r="E27" s="55"/>
      <c r="F27" s="55"/>
      <c r="G27" s="21"/>
    </row>
    <row r="28" spans="1:9" ht="39.75" customHeight="1">
      <c r="A28" s="30" t="s">
        <v>76</v>
      </c>
      <c r="B28" s="10" t="s">
        <v>116</v>
      </c>
      <c r="C28" s="11" t="s">
        <v>0</v>
      </c>
      <c r="D28" s="16">
        <f>D29-D30</f>
        <v>-13571.4</v>
      </c>
      <c r="E28" s="16">
        <f>E29-E30</f>
        <v>-3571.4</v>
      </c>
      <c r="F28" s="16">
        <f>F29-F30</f>
        <v>-6071.4</v>
      </c>
      <c r="G28" s="17" t="str">
        <f>IF(((D29-TRUNC(D29,1))+(E29-TRUNC(E29,1))+(F29-TRUNC(F29,1))+(D30-TRUNC(D30,1))+(E30-TRUNC(E30,1))+(F30-TRUNC(F30,1)))&gt;0,"ОШИБКА: в строках 1.18,1.19 точность должна быть - один знак после запятой","")</f>
        <v/>
      </c>
    </row>
    <row r="29" spans="1:9" ht="30">
      <c r="A29" s="31" t="s">
        <v>77</v>
      </c>
      <c r="B29" s="4" t="s">
        <v>38</v>
      </c>
      <c r="C29" s="5" t="s">
        <v>0</v>
      </c>
      <c r="D29" s="54"/>
      <c r="E29" s="54"/>
      <c r="F29" s="54"/>
      <c r="G29" s="19"/>
    </row>
    <row r="30" spans="1:9" ht="30.75" thickBot="1">
      <c r="A30" s="32" t="s">
        <v>78</v>
      </c>
      <c r="B30" s="22" t="s">
        <v>39</v>
      </c>
      <c r="C30" s="23" t="s">
        <v>0</v>
      </c>
      <c r="D30" s="55">
        <v>13571.4</v>
      </c>
      <c r="E30" s="55">
        <v>3571.4</v>
      </c>
      <c r="F30" s="55">
        <v>6071.4</v>
      </c>
      <c r="G30" s="21"/>
    </row>
    <row r="31" spans="1:9" ht="58.5" customHeight="1">
      <c r="A31" s="30" t="s">
        <v>79</v>
      </c>
      <c r="B31" s="10" t="s">
        <v>16</v>
      </c>
      <c r="C31" s="11" t="s">
        <v>0</v>
      </c>
      <c r="D31" s="56"/>
      <c r="E31" s="56"/>
      <c r="F31" s="56"/>
      <c r="G31" s="17" t="str">
        <f>IF(((D31-TRUNC(D31,1))+(E31-TRUNC(E31,1))+(F31-TRUNC(F31,1))+(D32-TRUNC(D32,1))+(E32-TRUNC(E32,1))+(F32-TRUNC(F32,1))+(D33-TRUNC(D33,1))+(E33-TRUNC(E33,1))+(F33-TRUNC(F33,1)))&gt;0,"ОШИБКА: в строках 1.20-1.22 точность должна быть - один знак после запятой","")</f>
        <v/>
      </c>
    </row>
    <row r="32" spans="1:9">
      <c r="A32" s="31" t="s">
        <v>80</v>
      </c>
      <c r="B32" s="3" t="s">
        <v>15</v>
      </c>
      <c r="C32" s="6" t="s">
        <v>0</v>
      </c>
      <c r="D32" s="54"/>
      <c r="E32" s="54"/>
      <c r="F32" s="54"/>
      <c r="G32" s="19"/>
    </row>
    <row r="33" spans="1:7" ht="15.75" thickBot="1">
      <c r="A33" s="59" t="s">
        <v>81</v>
      </c>
      <c r="B33" s="60" t="s">
        <v>9</v>
      </c>
      <c r="C33" s="61" t="s">
        <v>0</v>
      </c>
      <c r="D33" s="62">
        <v>-72423.7</v>
      </c>
      <c r="E33" s="62">
        <v>100451.4</v>
      </c>
      <c r="F33" s="62">
        <v>40363.5</v>
      </c>
      <c r="G33" s="63"/>
    </row>
    <row r="34" spans="1:7" ht="55.5" customHeight="1">
      <c r="A34" s="30" t="s">
        <v>82</v>
      </c>
      <c r="B34" s="10" t="s">
        <v>14</v>
      </c>
      <c r="C34" s="11" t="s">
        <v>0</v>
      </c>
      <c r="D34" s="56">
        <v>87767.7</v>
      </c>
      <c r="E34" s="56">
        <v>61316.2</v>
      </c>
      <c r="F34" s="56">
        <v>61316.2</v>
      </c>
      <c r="G34" s="17" t="str">
        <f>IF(OR(D34&lt;(D36+D37+D38),E34&lt;(E36+E37+E38),F34&lt;(F36+F37+F38)),"ОШИБКА: строка 1.23 не может быть меньше суммы строк 1.24-1.26","")</f>
        <v/>
      </c>
    </row>
    <row r="35" spans="1:7" ht="43.5" customHeight="1">
      <c r="A35" s="31"/>
      <c r="B35" s="4" t="s">
        <v>24</v>
      </c>
      <c r="C35" s="6"/>
      <c r="D35" s="54"/>
      <c r="E35" s="54"/>
      <c r="F35" s="54"/>
      <c r="G35" s="18" t="str">
        <f>IF(((D34-TRUNC(D34,1))+(E34-TRUNC(E34,1))+(F34-TRUNC(F34,1))+(D36-TRUNC(D36,1))+(E36-TRUNC(E36,1))+(F36-TRUNC(F36,1))+(D37-TRUNC(D37,1))+(E37-TRUNC(E37,1))+(F37-TRUNC(F37,1)))&gt;0,"ОШИБКА: в строках 1.23-1.25 точность должна быть - один знак после запятой","")</f>
        <v/>
      </c>
    </row>
    <row r="36" spans="1:7" ht="44.25" customHeight="1">
      <c r="A36" s="31" t="s">
        <v>83</v>
      </c>
      <c r="B36" s="4" t="s">
        <v>40</v>
      </c>
      <c r="C36" s="5" t="s">
        <v>0</v>
      </c>
      <c r="D36" s="54">
        <v>34285.699999999997</v>
      </c>
      <c r="E36" s="54">
        <v>30714.3</v>
      </c>
      <c r="F36" s="54">
        <v>24642.9</v>
      </c>
      <c r="G36" s="18"/>
    </row>
    <row r="37" spans="1:7" ht="43.5" customHeight="1">
      <c r="A37" s="31" t="s">
        <v>84</v>
      </c>
      <c r="B37" s="4" t="s">
        <v>41</v>
      </c>
      <c r="C37" s="5" t="s">
        <v>0</v>
      </c>
      <c r="D37" s="57">
        <v>0</v>
      </c>
      <c r="E37" s="57">
        <v>0</v>
      </c>
      <c r="F37" s="57">
        <v>0</v>
      </c>
      <c r="G37" s="18" t="str">
        <f>IF(OR(E37&lt;&gt;(D37+E22),F37&lt;&gt;(E37+F22)),"ОШИБКА: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8" spans="1:7" ht="43.5" customHeight="1" thickBot="1">
      <c r="A38" s="32" t="s">
        <v>85</v>
      </c>
      <c r="B38" s="22" t="s">
        <v>117</v>
      </c>
      <c r="C38" s="23" t="s">
        <v>0</v>
      </c>
      <c r="D38" s="146">
        <v>0</v>
      </c>
      <c r="E38" s="146">
        <v>0</v>
      </c>
      <c r="F38" s="146">
        <v>0</v>
      </c>
      <c r="G38" s="24" t="str">
        <f>IF(((D38-TRUNC(D38,1))+(E38-TRUNC(E38,1))+(F38-TRUNC(F38,1)))&gt;0,"ОШИБКА: в строке 1.26 точность должна быть - один знак после запятой","")</f>
        <v/>
      </c>
    </row>
    <row r="39" spans="1:7" ht="32.25" customHeight="1">
      <c r="A39" s="64" t="s">
        <v>86</v>
      </c>
      <c r="B39" s="65" t="s">
        <v>25</v>
      </c>
      <c r="C39" s="66" t="s">
        <v>17</v>
      </c>
      <c r="D39" s="145" t="s">
        <v>241</v>
      </c>
      <c r="E39" s="145" t="s">
        <v>241</v>
      </c>
      <c r="F39" s="145" t="s">
        <v>241</v>
      </c>
      <c r="G39" s="67"/>
    </row>
    <row r="40" spans="1:7" ht="30">
      <c r="A40" s="44" t="s">
        <v>87</v>
      </c>
      <c r="B40" s="25" t="s">
        <v>43</v>
      </c>
      <c r="C40" s="6" t="s">
        <v>44</v>
      </c>
      <c r="D40" s="57">
        <v>0</v>
      </c>
      <c r="E40" s="57">
        <v>0</v>
      </c>
      <c r="F40" s="57">
        <v>0</v>
      </c>
      <c r="G40" s="33" t="str">
        <f>IF(((D40-TRUNC(D40,0))+(E40-TRUNC(E40,0))+(F40-TRUNC(F40,0)))&gt;0,"ОШИБКА: в строке 1.28 не может быть нецелых чисел","")</f>
        <v/>
      </c>
    </row>
    <row r="41" spans="1:7" ht="60">
      <c r="A41" s="44" t="s">
        <v>88</v>
      </c>
      <c r="B41" s="25" t="s">
        <v>45</v>
      </c>
      <c r="C41" s="6" t="s">
        <v>17</v>
      </c>
      <c r="D41" s="57">
        <v>0</v>
      </c>
      <c r="E41" s="57">
        <v>0</v>
      </c>
      <c r="F41" s="57">
        <v>0</v>
      </c>
      <c r="G41" s="33" t="str">
        <f>IF(OR(D41&gt;100,E41&gt;100,F41&gt;100),"ОШИБКА: значение не может быть больше 100","")</f>
        <v/>
      </c>
    </row>
    <row r="42" spans="1:7" ht="60.75" customHeight="1">
      <c r="A42" s="44" t="s">
        <v>89</v>
      </c>
      <c r="B42" s="35" t="s">
        <v>46</v>
      </c>
      <c r="C42" s="6" t="s">
        <v>17</v>
      </c>
      <c r="D42" s="57">
        <v>0</v>
      </c>
      <c r="E42" s="57">
        <v>0</v>
      </c>
      <c r="F42" s="57">
        <v>0</v>
      </c>
      <c r="G42" s="18"/>
    </row>
    <row r="43" spans="1:7" ht="60">
      <c r="A43" s="44" t="s">
        <v>118</v>
      </c>
      <c r="B43" s="35" t="s">
        <v>195</v>
      </c>
      <c r="C43" s="6" t="s">
        <v>17</v>
      </c>
      <c r="D43" s="54">
        <f>D36/D34*100</f>
        <v>39.06414318707224</v>
      </c>
      <c r="E43" s="54">
        <f>E36/E34*100</f>
        <v>50.091656038697764</v>
      </c>
      <c r="F43" s="54">
        <f>F36/F34*100</f>
        <v>40.18986825667605</v>
      </c>
      <c r="G43" s="18"/>
    </row>
  </sheetData>
  <mergeCells count="11">
    <mergeCell ref="A4:G4"/>
    <mergeCell ref="A1:G1"/>
    <mergeCell ref="A2:G2"/>
    <mergeCell ref="G7:G8"/>
    <mergeCell ref="A7:A8"/>
    <mergeCell ref="B7:B8"/>
    <mergeCell ref="C7:C8"/>
    <mergeCell ref="D7:E7"/>
    <mergeCell ref="F7:F8"/>
    <mergeCell ref="A5:G5"/>
    <mergeCell ref="A3:G3"/>
  </mergeCells>
  <phoneticPr fontId="0" type="noConversion"/>
  <pageMargins left="0.39370078740157483" right="0.19685039370078741" top="0.35433070866141736" bottom="0.15748031496062992" header="0.31496062992125984" footer="0.31496062992125984"/>
  <pageSetup paperSize="9" scale="69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E42" sqref="E42"/>
    </sheetView>
  </sheetViews>
  <sheetFormatPr defaultRowHeight="18.75"/>
  <cols>
    <col min="1" max="1" width="9" style="116" customWidth="1"/>
    <col min="2" max="2" width="82.42578125" style="84" customWidth="1"/>
    <col min="3" max="3" width="13.7109375" style="111" customWidth="1"/>
    <col min="4" max="6" width="16.85546875" style="84" customWidth="1"/>
    <col min="7" max="16384" width="9.140625" style="84"/>
  </cols>
  <sheetData>
    <row r="1" spans="1:6">
      <c r="A1" s="163" t="s">
        <v>134</v>
      </c>
      <c r="B1" s="163"/>
      <c r="C1" s="163"/>
      <c r="D1" s="163"/>
      <c r="E1" s="163"/>
      <c r="F1" s="163"/>
    </row>
    <row r="2" spans="1:6">
      <c r="A2" s="163" t="s">
        <v>135</v>
      </c>
      <c r="B2" s="163"/>
      <c r="C2" s="163"/>
      <c r="D2" s="163"/>
      <c r="E2" s="163"/>
      <c r="F2" s="163"/>
    </row>
    <row r="3" spans="1:6" ht="15" customHeight="1">
      <c r="A3" s="164" t="s">
        <v>136</v>
      </c>
      <c r="B3" s="164"/>
      <c r="C3" s="164"/>
      <c r="D3" s="164"/>
      <c r="E3" s="164"/>
      <c r="F3" s="164"/>
    </row>
    <row r="4" spans="1:6" ht="38.25" customHeight="1">
      <c r="A4" s="165" t="s">
        <v>28</v>
      </c>
      <c r="B4" s="166" t="s">
        <v>137</v>
      </c>
      <c r="C4" s="167" t="s">
        <v>138</v>
      </c>
      <c r="D4" s="169" t="s">
        <v>139</v>
      </c>
      <c r="E4" s="170"/>
      <c r="F4" s="171" t="s">
        <v>140</v>
      </c>
    </row>
    <row r="5" spans="1:6" s="139" customFormat="1" ht="33.75" customHeight="1">
      <c r="A5" s="165"/>
      <c r="B5" s="166"/>
      <c r="C5" s="168"/>
      <c r="D5" s="85" t="s">
        <v>141</v>
      </c>
      <c r="E5" s="85" t="s">
        <v>31</v>
      </c>
      <c r="F5" s="172"/>
    </row>
    <row r="6" spans="1:6" s="139" customFormat="1" ht="21.75" customHeight="1">
      <c r="A6" s="86" t="s">
        <v>142</v>
      </c>
      <c r="B6" s="87" t="s">
        <v>143</v>
      </c>
      <c r="C6" s="88"/>
      <c r="D6" s="89"/>
      <c r="E6" s="89"/>
      <c r="F6" s="90"/>
    </row>
    <row r="7" spans="1:6">
      <c r="A7" s="91" t="s">
        <v>144</v>
      </c>
      <c r="B7" s="92" t="s">
        <v>214</v>
      </c>
      <c r="C7" s="93" t="s">
        <v>0</v>
      </c>
      <c r="D7" s="140">
        <f>D8+D20+D25</f>
        <v>564010.19999999995</v>
      </c>
      <c r="E7" s="140">
        <f>E8+E20+E25</f>
        <v>575743.69999999995</v>
      </c>
      <c r="F7" s="140">
        <f>F8+F20+F25</f>
        <v>358095.4</v>
      </c>
    </row>
    <row r="8" spans="1:6">
      <c r="A8" s="91" t="s">
        <v>145</v>
      </c>
      <c r="B8" s="92" t="s">
        <v>146</v>
      </c>
      <c r="C8" s="93" t="s">
        <v>0</v>
      </c>
      <c r="D8" s="140">
        <v>226452.7</v>
      </c>
      <c r="E8" s="140">
        <v>263014.8</v>
      </c>
      <c r="F8" s="140">
        <v>260097.2</v>
      </c>
    </row>
    <row r="9" spans="1:6" ht="13.5" customHeight="1">
      <c r="A9" s="91"/>
      <c r="B9" s="95" t="s">
        <v>24</v>
      </c>
      <c r="C9" s="93"/>
      <c r="D9" s="140"/>
      <c r="E9" s="140"/>
      <c r="F9" s="140"/>
    </row>
    <row r="10" spans="1:6" ht="21.75" customHeight="1">
      <c r="A10" s="96" t="s">
        <v>147</v>
      </c>
      <c r="B10" s="97" t="s">
        <v>215</v>
      </c>
      <c r="C10" s="98" t="s">
        <v>0</v>
      </c>
      <c r="D10" s="141">
        <v>173197.7</v>
      </c>
      <c r="E10" s="141">
        <v>208724.5</v>
      </c>
      <c r="F10" s="141">
        <v>205903.9</v>
      </c>
    </row>
    <row r="11" spans="1:6" ht="17.25" customHeight="1">
      <c r="A11" s="91"/>
      <c r="B11" s="102" t="s">
        <v>216</v>
      </c>
      <c r="C11" s="103" t="s">
        <v>0</v>
      </c>
      <c r="D11" s="141"/>
      <c r="E11" s="141"/>
      <c r="F11" s="141"/>
    </row>
    <row r="12" spans="1:6" ht="37.5">
      <c r="A12" s="96" t="s">
        <v>149</v>
      </c>
      <c r="B12" s="97" t="s">
        <v>148</v>
      </c>
      <c r="C12" s="98" t="s">
        <v>0</v>
      </c>
      <c r="D12" s="141"/>
      <c r="E12" s="141"/>
      <c r="F12" s="141"/>
    </row>
    <row r="13" spans="1:6" ht="37.5">
      <c r="A13" s="96" t="s">
        <v>151</v>
      </c>
      <c r="B13" s="97" t="s">
        <v>150</v>
      </c>
      <c r="C13" s="98" t="s">
        <v>0</v>
      </c>
      <c r="D13" s="141"/>
      <c r="E13" s="141"/>
      <c r="F13" s="141"/>
    </row>
    <row r="14" spans="1:6">
      <c r="A14" s="96" t="s">
        <v>153</v>
      </c>
      <c r="B14" s="97" t="s">
        <v>152</v>
      </c>
      <c r="C14" s="98" t="s">
        <v>0</v>
      </c>
      <c r="D14" s="141">
        <v>3681.8</v>
      </c>
      <c r="E14" s="141">
        <v>4276.6000000000004</v>
      </c>
      <c r="F14" s="141">
        <v>3910.7</v>
      </c>
    </row>
    <row r="15" spans="1:6">
      <c r="A15" s="96" t="s">
        <v>217</v>
      </c>
      <c r="B15" s="97" t="s">
        <v>154</v>
      </c>
      <c r="C15" s="98" t="s">
        <v>0</v>
      </c>
      <c r="D15" s="141">
        <v>41845.800000000003</v>
      </c>
      <c r="E15" s="141">
        <v>43432.4</v>
      </c>
      <c r="F15" s="141">
        <v>43536.6</v>
      </c>
    </row>
    <row r="16" spans="1:6" ht="37.5">
      <c r="A16" s="91" t="s">
        <v>155</v>
      </c>
      <c r="B16" s="92" t="s">
        <v>218</v>
      </c>
      <c r="C16" s="93" t="s">
        <v>219</v>
      </c>
      <c r="D16" s="141">
        <v>39968.699999999997</v>
      </c>
      <c r="E16" s="141">
        <v>48167.199999999997</v>
      </c>
      <c r="F16" s="141">
        <v>47516.3</v>
      </c>
    </row>
    <row r="17" spans="1:6">
      <c r="A17" s="91"/>
      <c r="B17" s="101" t="s">
        <v>242</v>
      </c>
      <c r="C17" s="98" t="s">
        <v>0</v>
      </c>
      <c r="D17" s="141">
        <v>39968.699999999997</v>
      </c>
      <c r="E17" s="141">
        <v>48167.199999999997</v>
      </c>
      <c r="F17" s="141">
        <v>47516.3</v>
      </c>
    </row>
    <row r="18" spans="1:6" ht="55.5" customHeight="1">
      <c r="A18" s="91" t="s">
        <v>160</v>
      </c>
      <c r="B18" s="92" t="s">
        <v>220</v>
      </c>
      <c r="C18" s="93" t="s">
        <v>221</v>
      </c>
      <c r="D18" s="141">
        <v>11481.3</v>
      </c>
      <c r="E18" s="141">
        <v>12734.4</v>
      </c>
      <c r="F18" s="140"/>
    </row>
    <row r="19" spans="1:6" ht="37.5">
      <c r="A19" s="91" t="s">
        <v>165</v>
      </c>
      <c r="B19" s="92" t="s">
        <v>222</v>
      </c>
      <c r="C19" s="93" t="s">
        <v>0</v>
      </c>
      <c r="D19" s="141"/>
      <c r="E19" s="141"/>
      <c r="F19" s="140"/>
    </row>
    <row r="20" spans="1:6">
      <c r="A20" s="91" t="s">
        <v>168</v>
      </c>
      <c r="B20" s="92" t="s">
        <v>156</v>
      </c>
      <c r="C20" s="93" t="s">
        <v>0</v>
      </c>
      <c r="D20" s="140">
        <v>102114.7</v>
      </c>
      <c r="E20" s="140">
        <v>42861.1</v>
      </c>
      <c r="F20" s="140">
        <v>37571.4</v>
      </c>
    </row>
    <row r="21" spans="1:6" ht="12.75" customHeight="1">
      <c r="A21" s="91"/>
      <c r="B21" s="100" t="s">
        <v>24</v>
      </c>
      <c r="C21" s="93"/>
      <c r="D21" s="140"/>
      <c r="E21" s="140"/>
      <c r="F21" s="140"/>
    </row>
    <row r="22" spans="1:6" ht="37.5" customHeight="1">
      <c r="A22" s="96" t="s">
        <v>223</v>
      </c>
      <c r="B22" s="101" t="s">
        <v>157</v>
      </c>
      <c r="C22" s="98" t="s">
        <v>0</v>
      </c>
      <c r="D22" s="141">
        <v>36144.6</v>
      </c>
      <c r="E22" s="141">
        <v>35749.199999999997</v>
      </c>
      <c r="F22" s="141">
        <v>32093.8</v>
      </c>
    </row>
    <row r="23" spans="1:6" ht="49.5">
      <c r="A23" s="91"/>
      <c r="B23" s="102" t="s">
        <v>158</v>
      </c>
      <c r="C23" s="103" t="s">
        <v>0</v>
      </c>
      <c r="D23" s="141">
        <v>22470.5</v>
      </c>
      <c r="E23" s="141">
        <v>21704</v>
      </c>
      <c r="F23" s="141">
        <v>23349.599999999999</v>
      </c>
    </row>
    <row r="24" spans="1:6" ht="21" customHeight="1">
      <c r="A24" s="96" t="s">
        <v>224</v>
      </c>
      <c r="B24" s="101" t="s">
        <v>159</v>
      </c>
      <c r="C24" s="98" t="s">
        <v>0</v>
      </c>
      <c r="D24" s="141">
        <v>62951.4</v>
      </c>
      <c r="E24" s="141">
        <v>3111.2</v>
      </c>
      <c r="F24" s="141">
        <v>4347.6000000000004</v>
      </c>
    </row>
    <row r="25" spans="1:6" ht="37.5">
      <c r="A25" s="91" t="s">
        <v>170</v>
      </c>
      <c r="B25" s="104" t="s">
        <v>225</v>
      </c>
      <c r="C25" s="93" t="s">
        <v>0</v>
      </c>
      <c r="D25" s="140">
        <f>D27+D33+D34+D35</f>
        <v>235442.8</v>
      </c>
      <c r="E25" s="140">
        <f>E27+E33+E34+E35</f>
        <v>269867.8</v>
      </c>
      <c r="F25" s="140">
        <f>F27+F33+F34+F35</f>
        <v>60426.8</v>
      </c>
    </row>
    <row r="26" spans="1:6" ht="14.25" customHeight="1">
      <c r="A26" s="91"/>
      <c r="B26" s="105" t="s">
        <v>18</v>
      </c>
      <c r="C26" s="93"/>
      <c r="D26" s="140"/>
      <c r="E26" s="140"/>
      <c r="F26" s="140"/>
    </row>
    <row r="27" spans="1:6" ht="15.75" customHeight="1">
      <c r="A27" s="106" t="s">
        <v>226</v>
      </c>
      <c r="B27" s="92" t="s">
        <v>161</v>
      </c>
      <c r="C27" s="93" t="s">
        <v>0</v>
      </c>
      <c r="D27" s="140">
        <f>D29+D30+D31+D32</f>
        <v>254796.5</v>
      </c>
      <c r="E27" s="140">
        <f>E29+E30+E31+E32</f>
        <v>326892.09999999998</v>
      </c>
      <c r="F27" s="140">
        <f>F29+F30+F31+F32</f>
        <v>60426.8</v>
      </c>
    </row>
    <row r="28" spans="1:6" ht="15.75" customHeight="1">
      <c r="A28" s="96"/>
      <c r="B28" s="100" t="s">
        <v>24</v>
      </c>
      <c r="C28" s="93"/>
      <c r="D28" s="140"/>
      <c r="E28" s="140"/>
      <c r="F28" s="140"/>
    </row>
    <row r="29" spans="1:6" ht="15.75" customHeight="1">
      <c r="A29" s="96"/>
      <c r="B29" s="97" t="s">
        <v>227</v>
      </c>
      <c r="C29" s="98" t="s">
        <v>0</v>
      </c>
      <c r="D29" s="141">
        <v>58859.1</v>
      </c>
      <c r="E29" s="141">
        <v>39053.4</v>
      </c>
      <c r="F29" s="141">
        <v>37904.800000000003</v>
      </c>
    </row>
    <row r="30" spans="1:6" ht="18" customHeight="1">
      <c r="A30" s="96"/>
      <c r="B30" s="97" t="s">
        <v>228</v>
      </c>
      <c r="C30" s="98" t="s">
        <v>0</v>
      </c>
      <c r="D30" s="141">
        <v>38691.4</v>
      </c>
      <c r="E30" s="141">
        <v>78518</v>
      </c>
      <c r="F30" s="141"/>
    </row>
    <row r="31" spans="1:6">
      <c r="A31" s="107"/>
      <c r="B31" s="97" t="s">
        <v>229</v>
      </c>
      <c r="C31" s="98" t="s">
        <v>0</v>
      </c>
      <c r="D31" s="141">
        <f>116750.4+37769.8</f>
        <v>154520.20000000001</v>
      </c>
      <c r="E31" s="141">
        <v>206076.6</v>
      </c>
      <c r="F31" s="141">
        <v>19277.900000000001</v>
      </c>
    </row>
    <row r="32" spans="1:6" ht="18.75" customHeight="1">
      <c r="A32" s="107"/>
      <c r="B32" s="97" t="s">
        <v>162</v>
      </c>
      <c r="C32" s="98" t="s">
        <v>0</v>
      </c>
      <c r="D32" s="141">
        <v>2725.8</v>
      </c>
      <c r="E32" s="141">
        <v>3244.1</v>
      </c>
      <c r="F32" s="141">
        <v>3244.1</v>
      </c>
    </row>
    <row r="33" spans="1:6" ht="18.75" customHeight="1">
      <c r="A33" s="106" t="s">
        <v>230</v>
      </c>
      <c r="B33" s="92" t="s">
        <v>163</v>
      </c>
      <c r="C33" s="93" t="s">
        <v>0</v>
      </c>
      <c r="D33" s="143">
        <v>2715.3</v>
      </c>
      <c r="E33" s="143">
        <v>3835.5</v>
      </c>
      <c r="F33" s="140">
        <v>0</v>
      </c>
    </row>
    <row r="34" spans="1:6" ht="37.5">
      <c r="A34" s="106" t="s">
        <v>231</v>
      </c>
      <c r="B34" s="92" t="s">
        <v>164</v>
      </c>
      <c r="C34" s="93" t="s">
        <v>0</v>
      </c>
      <c r="D34" s="143">
        <v>0</v>
      </c>
      <c r="E34" s="143">
        <v>0</v>
      </c>
      <c r="F34" s="140">
        <v>0</v>
      </c>
    </row>
    <row r="35" spans="1:6" ht="35.25" customHeight="1">
      <c r="A35" s="106" t="s">
        <v>232</v>
      </c>
      <c r="B35" s="92" t="s">
        <v>240</v>
      </c>
      <c r="C35" s="93" t="s">
        <v>0</v>
      </c>
      <c r="D35" s="143">
        <v>-22069</v>
      </c>
      <c r="E35" s="143">
        <v>-60859.8</v>
      </c>
      <c r="F35" s="140">
        <v>0</v>
      </c>
    </row>
    <row r="36" spans="1:6" ht="57.75" customHeight="1">
      <c r="A36" s="91" t="s">
        <v>172</v>
      </c>
      <c r="B36" s="108" t="s">
        <v>166</v>
      </c>
      <c r="C36" s="93" t="s">
        <v>0</v>
      </c>
      <c r="D36" s="140">
        <v>17359.7</v>
      </c>
      <c r="E36" s="140">
        <v>6782.6</v>
      </c>
      <c r="F36" s="140">
        <v>5847.4</v>
      </c>
    </row>
    <row r="37" spans="1:6">
      <c r="A37" s="96"/>
      <c r="B37" s="97" t="s">
        <v>167</v>
      </c>
      <c r="C37" s="98" t="s">
        <v>0</v>
      </c>
      <c r="D37" s="140"/>
      <c r="E37" s="140"/>
      <c r="F37" s="140"/>
    </row>
    <row r="38" spans="1:6" ht="54" customHeight="1">
      <c r="A38" s="91" t="s">
        <v>175</v>
      </c>
      <c r="B38" s="108" t="s">
        <v>169</v>
      </c>
      <c r="C38" s="93" t="s">
        <v>0</v>
      </c>
      <c r="D38" s="140">
        <v>205</v>
      </c>
      <c r="E38" s="140">
        <v>1158</v>
      </c>
      <c r="F38" s="140"/>
    </row>
    <row r="39" spans="1:6" ht="58.5" customHeight="1">
      <c r="A39" s="91" t="s">
        <v>177</v>
      </c>
      <c r="B39" s="108" t="s">
        <v>171</v>
      </c>
      <c r="C39" s="93" t="s">
        <v>0</v>
      </c>
      <c r="D39" s="140">
        <v>6830</v>
      </c>
      <c r="E39" s="140">
        <v>4939.1000000000004</v>
      </c>
      <c r="F39" s="140"/>
    </row>
    <row r="40" spans="1:6" ht="56.25">
      <c r="A40" s="91" t="s">
        <v>179</v>
      </c>
      <c r="B40" s="108" t="s">
        <v>173</v>
      </c>
      <c r="C40" s="93" t="s">
        <v>0</v>
      </c>
      <c r="D40" s="140">
        <v>56038.2</v>
      </c>
      <c r="E40" s="140">
        <v>31534.400000000001</v>
      </c>
      <c r="F40" s="140">
        <v>35656.300000000003</v>
      </c>
    </row>
    <row r="41" spans="1:6">
      <c r="A41" s="96"/>
      <c r="B41" s="97" t="s">
        <v>174</v>
      </c>
      <c r="C41" s="98" t="s">
        <v>0</v>
      </c>
      <c r="D41" s="140">
        <v>4810.2</v>
      </c>
      <c r="E41" s="140">
        <v>2635.2</v>
      </c>
      <c r="F41" s="140"/>
    </row>
    <row r="42" spans="1:6" ht="55.5" customHeight="1">
      <c r="A42" s="91" t="s">
        <v>182</v>
      </c>
      <c r="B42" s="92" t="s">
        <v>176</v>
      </c>
      <c r="C42" s="93" t="s">
        <v>0</v>
      </c>
      <c r="D42" s="140">
        <v>1499.3</v>
      </c>
      <c r="E42" s="140">
        <v>3370.5</v>
      </c>
      <c r="F42" s="140"/>
    </row>
    <row r="43" spans="1:6" ht="56.25" customHeight="1">
      <c r="A43" s="91" t="s">
        <v>184</v>
      </c>
      <c r="B43" s="92" t="s">
        <v>178</v>
      </c>
      <c r="C43" s="93" t="s">
        <v>0</v>
      </c>
      <c r="D43" s="140">
        <v>13491.2</v>
      </c>
      <c r="E43" s="140">
        <v>10880.5</v>
      </c>
      <c r="F43" s="140"/>
    </row>
    <row r="44" spans="1:6" ht="37.5">
      <c r="A44" s="91" t="s">
        <v>188</v>
      </c>
      <c r="B44" s="92" t="s">
        <v>180</v>
      </c>
      <c r="C44" s="93" t="s">
        <v>181</v>
      </c>
      <c r="D44" s="94"/>
      <c r="E44" s="94"/>
      <c r="F44" s="94"/>
    </row>
    <row r="45" spans="1:6" ht="37.5">
      <c r="A45" s="91" t="s">
        <v>233</v>
      </c>
      <c r="B45" s="92" t="s">
        <v>183</v>
      </c>
      <c r="C45" s="93" t="s">
        <v>181</v>
      </c>
      <c r="D45" s="94"/>
      <c r="E45" s="94"/>
      <c r="F45" s="94"/>
    </row>
    <row r="46" spans="1:6" ht="37.5">
      <c r="A46" s="91" t="s">
        <v>234</v>
      </c>
      <c r="B46" s="92" t="s">
        <v>185</v>
      </c>
      <c r="C46" s="93" t="s">
        <v>0</v>
      </c>
      <c r="D46" s="94">
        <f>D47+D48</f>
        <v>11241</v>
      </c>
      <c r="E46" s="94">
        <f>E47+E48</f>
        <v>9865</v>
      </c>
      <c r="F46" s="94">
        <f>F47+F48</f>
        <v>0</v>
      </c>
    </row>
    <row r="47" spans="1:6" s="109" customFormat="1">
      <c r="A47" s="96" t="s">
        <v>235</v>
      </c>
      <c r="B47" s="97" t="s">
        <v>186</v>
      </c>
      <c r="C47" s="98" t="s">
        <v>0</v>
      </c>
      <c r="D47" s="99"/>
      <c r="E47" s="99"/>
      <c r="F47" s="99"/>
    </row>
    <row r="48" spans="1:6" s="109" customFormat="1">
      <c r="A48" s="96" t="s">
        <v>236</v>
      </c>
      <c r="B48" s="97" t="s">
        <v>187</v>
      </c>
      <c r="C48" s="98" t="s">
        <v>0</v>
      </c>
      <c r="D48" s="99">
        <v>11241</v>
      </c>
      <c r="E48" s="99">
        <v>9865</v>
      </c>
      <c r="F48" s="99"/>
    </row>
    <row r="49" spans="1:6" s="109" customFormat="1">
      <c r="A49" s="91" t="s">
        <v>237</v>
      </c>
      <c r="B49" s="92" t="s">
        <v>189</v>
      </c>
      <c r="C49" s="93" t="s">
        <v>190</v>
      </c>
      <c r="D49" s="142">
        <v>38900</v>
      </c>
      <c r="E49" s="142">
        <v>38900</v>
      </c>
      <c r="F49" s="142">
        <v>38900</v>
      </c>
    </row>
    <row r="50" spans="1:6">
      <c r="A50" s="110"/>
    </row>
    <row r="51" spans="1:6">
      <c r="A51" s="110"/>
    </row>
    <row r="52" spans="1:6">
      <c r="A52" s="110"/>
    </row>
    <row r="53" spans="1:6">
      <c r="A53" s="110"/>
    </row>
    <row r="54" spans="1:6">
      <c r="A54" s="110"/>
    </row>
    <row r="55" spans="1:6">
      <c r="A55" s="110"/>
    </row>
    <row r="56" spans="1:6">
      <c r="A56" s="112"/>
      <c r="B56" s="113"/>
      <c r="C56" s="114"/>
      <c r="D56" s="113"/>
    </row>
    <row r="57" spans="1:6">
      <c r="A57" s="115"/>
      <c r="B57" s="113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honeticPr fontId="0" type="noConversion"/>
  <pageMargins left="0.27559055118110237" right="0.15748031496062992" top="0.35433070866141736" bottom="0.15748031496062992" header="0.15748031496062992" footer="0.15748031496062992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topLeftCell="A52" workbookViewId="0">
      <selection activeCell="A35" sqref="A35:J42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81" t="s">
        <v>90</v>
      </c>
      <c r="C1" s="181"/>
      <c r="D1" s="181"/>
      <c r="E1" s="181"/>
      <c r="F1" s="181"/>
      <c r="G1" s="181"/>
      <c r="H1" s="181"/>
      <c r="I1" s="181"/>
      <c r="J1" s="181"/>
    </row>
    <row r="2" spans="1:10" ht="15" customHeight="1">
      <c r="A2" s="157" t="s">
        <v>28</v>
      </c>
      <c r="B2" s="157" t="s">
        <v>1</v>
      </c>
      <c r="C2" s="157" t="s">
        <v>2</v>
      </c>
      <c r="D2" s="182" t="s">
        <v>12</v>
      </c>
      <c r="E2" s="183"/>
      <c r="F2" s="183"/>
      <c r="G2" s="184"/>
      <c r="H2" s="157" t="s">
        <v>42</v>
      </c>
      <c r="I2" s="157"/>
      <c r="J2" s="157" t="s">
        <v>32</v>
      </c>
    </row>
    <row r="3" spans="1:10">
      <c r="A3" s="157"/>
      <c r="B3" s="157"/>
      <c r="C3" s="157"/>
      <c r="D3" s="182" t="s">
        <v>47</v>
      </c>
      <c r="E3" s="184"/>
      <c r="F3" s="182" t="s">
        <v>48</v>
      </c>
      <c r="G3" s="184"/>
      <c r="H3" s="157"/>
      <c r="I3" s="157"/>
      <c r="J3" s="157"/>
    </row>
    <row r="4" spans="1:10" ht="45.75" thickBot="1">
      <c r="A4" s="158"/>
      <c r="B4" s="158"/>
      <c r="C4" s="158"/>
      <c r="D4" s="9" t="s">
        <v>49</v>
      </c>
      <c r="E4" s="9" t="s">
        <v>21</v>
      </c>
      <c r="F4" s="9" t="s">
        <v>49</v>
      </c>
      <c r="G4" s="9" t="s">
        <v>21</v>
      </c>
      <c r="H4" s="9" t="s">
        <v>49</v>
      </c>
      <c r="I4" s="9" t="s">
        <v>21</v>
      </c>
      <c r="J4" s="158"/>
    </row>
    <row r="5" spans="1:10" ht="48.75" customHeight="1">
      <c r="A5" s="40"/>
      <c r="B5" s="41" t="s">
        <v>50</v>
      </c>
      <c r="C5" s="42"/>
      <c r="D5" s="43" t="s">
        <v>53</v>
      </c>
      <c r="E5" s="43" t="s">
        <v>53</v>
      </c>
      <c r="F5" s="43" t="s">
        <v>53</v>
      </c>
      <c r="G5" s="43" t="s">
        <v>53</v>
      </c>
      <c r="H5" s="43" t="s">
        <v>53</v>
      </c>
      <c r="I5" s="43" t="s">
        <v>53</v>
      </c>
      <c r="J5" s="17" t="str">
        <f>IF(OR('Часть 1'!D18&lt;(D6+D7+D8+D9+D10+D11+D12+D13),'Часть 1'!D17&lt;(E6+E7+E8+E9+E10+E11+E12+E13),'Часть 1'!E18&lt;(F6+F7+F8+F9+F10+F11+F12+F13),'Часть 1'!E17&lt;(G6+G7+G8+G9+G10+G11+G12+G13),'Часть 1'!F18&lt;(H6+H7+H8+H9+H10+H11+H12+H13),'Часть 1'!F17&lt;(I6+I7+I8+I9+I10+I11+I12+I13)),"ОШИБКА: сумма строк 3.1-3.8 не может быть больше общей суммы расходов","")</f>
        <v/>
      </c>
    </row>
    <row r="6" spans="1:10">
      <c r="A6" s="44" t="s">
        <v>91</v>
      </c>
      <c r="B6" s="25" t="s">
        <v>51</v>
      </c>
      <c r="C6" s="26" t="s">
        <v>0</v>
      </c>
      <c r="D6" s="58"/>
      <c r="E6" s="58"/>
      <c r="F6" s="58"/>
      <c r="G6" s="58"/>
      <c r="H6" s="58">
        <v>0</v>
      </c>
      <c r="I6" s="58"/>
      <c r="J6" s="18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44" t="s">
        <v>92</v>
      </c>
      <c r="B7" s="25" t="s">
        <v>55</v>
      </c>
      <c r="C7" s="26" t="s">
        <v>0</v>
      </c>
      <c r="D7" s="58">
        <v>88145.5</v>
      </c>
      <c r="E7" s="58">
        <v>27423</v>
      </c>
      <c r="F7" s="58">
        <v>110216.6</v>
      </c>
      <c r="G7" s="58">
        <v>104941.2</v>
      </c>
      <c r="H7" s="58">
        <v>120558.1</v>
      </c>
      <c r="I7" s="58">
        <v>0</v>
      </c>
      <c r="J7" s="45"/>
    </row>
    <row r="8" spans="1:10" ht="28.5" customHeight="1">
      <c r="A8" s="44" t="s">
        <v>93</v>
      </c>
      <c r="B8" s="25" t="s">
        <v>57</v>
      </c>
      <c r="C8" s="26" t="s">
        <v>0</v>
      </c>
      <c r="D8" s="58">
        <v>37737.300000000003</v>
      </c>
      <c r="E8" s="58">
        <v>8732.4</v>
      </c>
      <c r="F8" s="58">
        <v>18892.400000000001</v>
      </c>
      <c r="G8" s="58">
        <v>7069.7</v>
      </c>
      <c r="H8" s="58">
        <v>13635</v>
      </c>
      <c r="I8" s="58">
        <v>0</v>
      </c>
      <c r="J8" s="18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44" t="s">
        <v>94</v>
      </c>
      <c r="B9" s="25" t="s">
        <v>62</v>
      </c>
      <c r="C9" s="26" t="s">
        <v>0</v>
      </c>
      <c r="D9" s="58">
        <v>37437.199999999997</v>
      </c>
      <c r="E9" s="58">
        <v>5554.8</v>
      </c>
      <c r="F9" s="58">
        <v>65563.399999999994</v>
      </c>
      <c r="G9" s="58">
        <v>90839.6</v>
      </c>
      <c r="H9" s="58">
        <v>58920.7</v>
      </c>
      <c r="I9" s="58">
        <v>0</v>
      </c>
      <c r="J9" s="45"/>
    </row>
    <row r="10" spans="1:10" ht="27.75" customHeight="1">
      <c r="A10" s="44" t="s">
        <v>95</v>
      </c>
      <c r="B10" s="25" t="s">
        <v>63</v>
      </c>
      <c r="C10" s="26" t="s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8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44" t="s">
        <v>96</v>
      </c>
      <c r="B11" s="25" t="s">
        <v>64</v>
      </c>
      <c r="C11" s="26" t="s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45"/>
    </row>
    <row r="12" spans="1:10" ht="45">
      <c r="A12" s="44" t="s">
        <v>97</v>
      </c>
      <c r="B12" s="35" t="s">
        <v>67</v>
      </c>
      <c r="C12" s="26" t="s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18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68" t="s">
        <v>98</v>
      </c>
      <c r="B13" s="60" t="s">
        <v>68</v>
      </c>
      <c r="C13" s="69" t="s">
        <v>0</v>
      </c>
      <c r="D13" s="70">
        <v>205.6</v>
      </c>
      <c r="E13" s="70">
        <v>0</v>
      </c>
      <c r="F13" s="70">
        <v>160.19999999999999</v>
      </c>
      <c r="G13" s="70">
        <v>0</v>
      </c>
      <c r="H13" s="70">
        <v>124</v>
      </c>
      <c r="I13" s="148">
        <v>0</v>
      </c>
      <c r="J13" s="71"/>
    </row>
    <row r="14" spans="1:10" ht="60">
      <c r="A14" s="40" t="s">
        <v>99</v>
      </c>
      <c r="B14" s="41" t="s">
        <v>102</v>
      </c>
      <c r="C14" s="49" t="s">
        <v>103</v>
      </c>
      <c r="D14" s="144" t="s">
        <v>239</v>
      </c>
      <c r="E14" s="149" t="s">
        <v>53</v>
      </c>
      <c r="F14" s="144" t="s">
        <v>239</v>
      </c>
      <c r="G14" s="149" t="s">
        <v>53</v>
      </c>
      <c r="H14" s="144" t="s">
        <v>239</v>
      </c>
      <c r="I14" s="149" t="s">
        <v>53</v>
      </c>
      <c r="J14" s="51"/>
    </row>
    <row r="15" spans="1:10" ht="60">
      <c r="A15" s="44" t="s">
        <v>100</v>
      </c>
      <c r="B15" s="25" t="s">
        <v>104</v>
      </c>
      <c r="C15" s="26" t="s">
        <v>0</v>
      </c>
      <c r="D15" s="137">
        <v>0</v>
      </c>
      <c r="E15" s="150" t="s">
        <v>53</v>
      </c>
      <c r="F15" s="137">
        <v>0</v>
      </c>
      <c r="G15" s="137">
        <v>0</v>
      </c>
      <c r="H15" s="137">
        <v>0</v>
      </c>
      <c r="I15" s="137">
        <v>0</v>
      </c>
      <c r="J15" s="18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44.25" customHeight="1" thickBot="1">
      <c r="A16" s="46" t="s">
        <v>101</v>
      </c>
      <c r="B16" s="34" t="s">
        <v>130</v>
      </c>
      <c r="C16" s="47"/>
      <c r="D16" s="175">
        <v>0</v>
      </c>
      <c r="E16" s="176"/>
      <c r="F16" s="175">
        <v>0</v>
      </c>
      <c r="G16" s="176"/>
      <c r="H16" s="175">
        <v>0</v>
      </c>
      <c r="I16" s="176"/>
      <c r="J16" s="48"/>
    </row>
    <row r="17" spans="1:256" ht="30">
      <c r="A17" s="72" t="s">
        <v>105</v>
      </c>
      <c r="B17" s="73" t="s">
        <v>108</v>
      </c>
      <c r="C17" s="74" t="s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77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256" ht="60.75" thickBot="1">
      <c r="A18" s="68" t="s">
        <v>106</v>
      </c>
      <c r="B18" s="60" t="s">
        <v>110</v>
      </c>
      <c r="C18" s="69" t="s">
        <v>0</v>
      </c>
      <c r="D18" s="148">
        <v>0</v>
      </c>
      <c r="E18" s="148">
        <v>0</v>
      </c>
      <c r="F18" s="148">
        <v>0</v>
      </c>
      <c r="G18" s="148">
        <v>0</v>
      </c>
      <c r="H18" s="148">
        <v>0</v>
      </c>
      <c r="I18" s="148">
        <v>0</v>
      </c>
      <c r="J18" s="78"/>
    </row>
    <row r="19" spans="1:256" ht="45.75" thickBot="1">
      <c r="A19" s="122" t="s">
        <v>107</v>
      </c>
      <c r="B19" s="123" t="s">
        <v>112</v>
      </c>
      <c r="C19" s="124" t="s">
        <v>0</v>
      </c>
      <c r="D19" s="125">
        <v>27759.9</v>
      </c>
      <c r="E19" s="125">
        <v>50770.7</v>
      </c>
      <c r="F19" s="125">
        <v>11629.1</v>
      </c>
      <c r="G19" s="125">
        <v>118023.1</v>
      </c>
      <c r="H19" s="125">
        <v>9292.6</v>
      </c>
      <c r="I19" s="125">
        <v>286</v>
      </c>
      <c r="J19" s="126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256" s="39" customFormat="1" ht="30">
      <c r="A20" s="40" t="s">
        <v>109</v>
      </c>
      <c r="B20" s="41" t="s">
        <v>113</v>
      </c>
      <c r="C20" s="49" t="s">
        <v>0</v>
      </c>
      <c r="D20" s="129">
        <v>3862.9</v>
      </c>
      <c r="E20" s="130">
        <v>6</v>
      </c>
      <c r="F20" s="131">
        <v>3687.2</v>
      </c>
      <c r="G20" s="129">
        <v>6</v>
      </c>
      <c r="H20" s="130">
        <v>5073.6000000000004</v>
      </c>
      <c r="I20" s="131">
        <v>6</v>
      </c>
      <c r="J20" s="132"/>
      <c r="K20" s="37"/>
      <c r="L20" s="38"/>
      <c r="M20" s="36"/>
      <c r="N20" s="37"/>
      <c r="O20" s="38"/>
      <c r="P20" s="36"/>
      <c r="Q20" s="37"/>
      <c r="R20" s="38"/>
      <c r="S20" s="36"/>
      <c r="T20" s="37"/>
      <c r="U20" s="38"/>
      <c r="V20" s="36"/>
      <c r="W20" s="37"/>
      <c r="X20" s="38"/>
      <c r="Y20" s="36"/>
      <c r="Z20" s="37"/>
      <c r="AA20" s="38"/>
      <c r="AB20" s="36"/>
      <c r="AC20" s="37"/>
      <c r="AD20" s="38"/>
      <c r="AE20" s="36"/>
      <c r="AF20" s="37"/>
      <c r="AG20" s="38"/>
      <c r="AH20" s="36"/>
      <c r="AI20" s="37"/>
      <c r="AJ20" s="38"/>
      <c r="AK20" s="36"/>
      <c r="AL20" s="37"/>
      <c r="AM20" s="38"/>
      <c r="AN20" s="36"/>
      <c r="AO20" s="37"/>
      <c r="AP20" s="38"/>
      <c r="AQ20" s="36"/>
      <c r="AR20" s="37"/>
      <c r="AS20" s="38"/>
      <c r="AT20" s="36"/>
      <c r="AU20" s="37"/>
      <c r="AV20" s="38"/>
      <c r="AW20" s="36"/>
      <c r="AX20" s="37"/>
      <c r="AY20" s="38"/>
      <c r="AZ20" s="36"/>
      <c r="BA20" s="37"/>
      <c r="BB20" s="38"/>
      <c r="BC20" s="36"/>
      <c r="BD20" s="37"/>
      <c r="BE20" s="38"/>
      <c r="BF20" s="36"/>
      <c r="BG20" s="37"/>
      <c r="BH20" s="38"/>
      <c r="BI20" s="36"/>
      <c r="BJ20" s="37"/>
      <c r="BK20" s="38"/>
      <c r="BL20" s="36"/>
      <c r="BM20" s="37"/>
      <c r="BN20" s="38"/>
      <c r="BO20" s="36"/>
      <c r="BP20" s="37"/>
      <c r="BQ20" s="38"/>
      <c r="BR20" s="36"/>
      <c r="BS20" s="37"/>
      <c r="BT20" s="38"/>
      <c r="BU20" s="36"/>
      <c r="BV20" s="37"/>
      <c r="BW20" s="38"/>
      <c r="BX20" s="36"/>
      <c r="BY20" s="37"/>
      <c r="BZ20" s="38"/>
      <c r="CA20" s="36"/>
      <c r="CB20" s="37"/>
      <c r="CC20" s="38"/>
      <c r="CD20" s="36"/>
      <c r="CE20" s="37"/>
      <c r="CF20" s="38"/>
      <c r="CG20" s="36"/>
      <c r="CH20" s="37"/>
      <c r="CI20" s="38"/>
      <c r="CJ20" s="36"/>
      <c r="CK20" s="37"/>
      <c r="CL20" s="38"/>
      <c r="CM20" s="36"/>
      <c r="CN20" s="37"/>
      <c r="CO20" s="38"/>
      <c r="CP20" s="36"/>
      <c r="CQ20" s="37"/>
      <c r="CR20" s="38"/>
      <c r="CS20" s="36"/>
      <c r="CT20" s="37"/>
      <c r="CU20" s="38"/>
      <c r="CV20" s="36"/>
      <c r="CW20" s="37"/>
      <c r="CX20" s="38"/>
      <c r="CY20" s="36"/>
      <c r="CZ20" s="37"/>
      <c r="DA20" s="38"/>
      <c r="DB20" s="36"/>
      <c r="DC20" s="37"/>
      <c r="DD20" s="38"/>
      <c r="DE20" s="36"/>
      <c r="DF20" s="37"/>
      <c r="DG20" s="38"/>
      <c r="DH20" s="36"/>
      <c r="DI20" s="37"/>
      <c r="DJ20" s="38"/>
      <c r="DK20" s="36"/>
      <c r="DL20" s="37"/>
      <c r="DM20" s="38"/>
      <c r="DN20" s="36"/>
      <c r="DO20" s="37"/>
      <c r="DP20" s="38"/>
      <c r="DQ20" s="36"/>
      <c r="DR20" s="37"/>
      <c r="DS20" s="38"/>
      <c r="DT20" s="36"/>
      <c r="DU20" s="37"/>
      <c r="DV20" s="38"/>
      <c r="DW20" s="36"/>
      <c r="DX20" s="37"/>
      <c r="DY20" s="38"/>
      <c r="DZ20" s="36"/>
      <c r="EA20" s="37"/>
      <c r="EB20" s="38"/>
      <c r="EC20" s="36"/>
      <c r="ED20" s="37"/>
      <c r="EE20" s="38"/>
      <c r="EF20" s="36"/>
      <c r="EG20" s="37"/>
      <c r="EH20" s="38"/>
      <c r="EI20" s="36"/>
      <c r="EJ20" s="37"/>
      <c r="EK20" s="38"/>
      <c r="EL20" s="36"/>
      <c r="EM20" s="37"/>
      <c r="EN20" s="38"/>
      <c r="EO20" s="36"/>
      <c r="EP20" s="37"/>
      <c r="EQ20" s="38"/>
      <c r="ER20" s="36"/>
      <c r="ES20" s="37"/>
      <c r="ET20" s="38"/>
      <c r="EU20" s="36"/>
      <c r="EV20" s="37"/>
      <c r="EW20" s="38"/>
      <c r="EX20" s="36"/>
      <c r="EY20" s="37"/>
      <c r="EZ20" s="38"/>
      <c r="FA20" s="36"/>
      <c r="FB20" s="37"/>
      <c r="FC20" s="38"/>
      <c r="FD20" s="36"/>
      <c r="FE20" s="37"/>
      <c r="FF20" s="38"/>
      <c r="FG20" s="36"/>
      <c r="FH20" s="37"/>
      <c r="FI20" s="38"/>
      <c r="FJ20" s="36"/>
      <c r="FK20" s="37"/>
      <c r="FL20" s="38"/>
      <c r="FM20" s="36"/>
      <c r="FN20" s="37"/>
      <c r="FO20" s="38"/>
      <c r="FP20" s="36"/>
      <c r="FQ20" s="37"/>
      <c r="FR20" s="38"/>
      <c r="FS20" s="36"/>
      <c r="FT20" s="37"/>
      <c r="FU20" s="38"/>
      <c r="FV20" s="36"/>
      <c r="FW20" s="37"/>
      <c r="FX20" s="38"/>
      <c r="FY20" s="36"/>
      <c r="FZ20" s="37"/>
      <c r="GA20" s="38"/>
      <c r="GB20" s="36"/>
      <c r="GC20" s="37"/>
      <c r="GD20" s="38"/>
      <c r="GE20" s="36"/>
      <c r="GF20" s="37"/>
      <c r="GG20" s="38"/>
      <c r="GH20" s="36"/>
      <c r="GI20" s="37"/>
      <c r="GJ20" s="38"/>
      <c r="GK20" s="36"/>
      <c r="GL20" s="37"/>
      <c r="GM20" s="38"/>
      <c r="GN20" s="36"/>
      <c r="GO20" s="37"/>
      <c r="GP20" s="38"/>
      <c r="GQ20" s="36"/>
      <c r="GR20" s="37"/>
      <c r="GS20" s="38"/>
      <c r="GT20" s="36"/>
      <c r="GU20" s="37"/>
      <c r="GV20" s="38"/>
      <c r="GW20" s="36"/>
      <c r="GX20" s="37"/>
      <c r="GY20" s="38"/>
      <c r="GZ20" s="36"/>
      <c r="HA20" s="37"/>
      <c r="HB20" s="38"/>
      <c r="HC20" s="36"/>
      <c r="HD20" s="37"/>
      <c r="HE20" s="38"/>
      <c r="HF20" s="36"/>
      <c r="HG20" s="37"/>
      <c r="HH20" s="38"/>
      <c r="HI20" s="36"/>
      <c r="HJ20" s="37"/>
      <c r="HK20" s="38"/>
      <c r="HL20" s="36"/>
      <c r="HM20" s="37"/>
      <c r="HN20" s="38"/>
      <c r="HO20" s="36"/>
      <c r="HP20" s="37"/>
      <c r="HQ20" s="38"/>
      <c r="HR20" s="36"/>
      <c r="HS20" s="37"/>
      <c r="HT20" s="38"/>
      <c r="HU20" s="36"/>
      <c r="HV20" s="37"/>
      <c r="HW20" s="38"/>
      <c r="HX20" s="36"/>
      <c r="HY20" s="37"/>
      <c r="HZ20" s="38"/>
      <c r="IA20" s="36"/>
      <c r="IB20" s="37"/>
      <c r="IC20" s="38"/>
      <c r="ID20" s="36"/>
      <c r="IE20" s="37"/>
      <c r="IF20" s="38"/>
      <c r="IG20" s="36"/>
      <c r="IH20" s="37"/>
      <c r="II20" s="38"/>
      <c r="IJ20" s="36"/>
      <c r="IK20" s="37"/>
      <c r="IL20" s="38"/>
      <c r="IM20" s="36"/>
      <c r="IN20" s="37"/>
      <c r="IO20" s="38"/>
      <c r="IP20" s="36"/>
      <c r="IQ20" s="37"/>
      <c r="IR20" s="38"/>
      <c r="IS20" s="36"/>
      <c r="IT20" s="37"/>
      <c r="IU20" s="38"/>
      <c r="IV20" s="36"/>
    </row>
    <row r="21" spans="1:256" ht="30">
      <c r="A21" s="44" t="s">
        <v>111</v>
      </c>
      <c r="B21" s="25" t="s">
        <v>115</v>
      </c>
      <c r="C21" s="26" t="s">
        <v>44</v>
      </c>
      <c r="D21" s="58">
        <v>3</v>
      </c>
      <c r="E21" s="58">
        <v>0</v>
      </c>
      <c r="F21" s="58">
        <v>3</v>
      </c>
      <c r="G21" s="58">
        <v>0</v>
      </c>
      <c r="H21" s="58">
        <v>3</v>
      </c>
      <c r="I21" s="58">
        <v>0</v>
      </c>
      <c r="J21" s="18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256" ht="31.5" customHeight="1">
      <c r="A22" s="44" t="s">
        <v>114</v>
      </c>
      <c r="B22" s="25" t="s">
        <v>128</v>
      </c>
      <c r="C22" s="26" t="s">
        <v>44</v>
      </c>
      <c r="D22" s="58">
        <v>1</v>
      </c>
      <c r="E22" s="79" t="s">
        <v>53</v>
      </c>
      <c r="F22" s="58">
        <v>1</v>
      </c>
      <c r="G22" s="79" t="s">
        <v>53</v>
      </c>
      <c r="H22" s="58">
        <v>1</v>
      </c>
      <c r="I22" s="79" t="s">
        <v>53</v>
      </c>
      <c r="J22" s="18" t="str">
        <f>IF(((D22-TRUNC(D22,0))+(F22-TRUNC(F22,0))+(H22-TRUNC(H22,0)))&gt;0,"ОШИБКА: в строке 3.17 не может быть нецелых чисел","")</f>
        <v/>
      </c>
    </row>
    <row r="23" spans="1:256" ht="31.5" customHeight="1">
      <c r="A23" s="44" t="s">
        <v>119</v>
      </c>
      <c r="B23" s="25" t="s">
        <v>122</v>
      </c>
      <c r="C23" s="26" t="s">
        <v>0</v>
      </c>
      <c r="D23" s="173">
        <v>42.6</v>
      </c>
      <c r="E23" s="173"/>
      <c r="F23" s="173">
        <v>43.9</v>
      </c>
      <c r="G23" s="173"/>
      <c r="H23" s="173">
        <v>56.7</v>
      </c>
      <c r="I23" s="173"/>
      <c r="J23" s="18" t="str">
        <f>IF(((D23-TRUNC(D23,1))+(F23-TRUNC(F23,1))+(H23-TRUNC(H23,1)))&gt;0,"ОШИБКА: в строке 3.18 точность должна быть - один знак после запятой","")</f>
        <v/>
      </c>
    </row>
    <row r="24" spans="1:256" ht="60.75" customHeight="1" thickBot="1">
      <c r="A24" s="46" t="s">
        <v>120</v>
      </c>
      <c r="B24" s="34" t="s">
        <v>133</v>
      </c>
      <c r="C24" s="47" t="s">
        <v>0</v>
      </c>
      <c r="D24" s="180"/>
      <c r="E24" s="180"/>
      <c r="F24" s="180"/>
      <c r="G24" s="180"/>
      <c r="H24" s="180"/>
      <c r="I24" s="180"/>
      <c r="J24" s="24" t="str">
        <f>IF(((D24-TRUNC(D24,1))+(F24-TRUNC(F24,1))+(H24-TRUNC(H24,1)))&gt;0,"ОШИБКА: в строке 3.19 точность должна быть - один знак после запятой","")</f>
        <v/>
      </c>
    </row>
    <row r="25" spans="1:256" ht="45">
      <c r="A25" s="72" t="s">
        <v>121</v>
      </c>
      <c r="B25" s="73" t="s">
        <v>129</v>
      </c>
      <c r="C25" s="74" t="s">
        <v>44</v>
      </c>
      <c r="D25" s="138">
        <v>7</v>
      </c>
      <c r="E25" s="127" t="s">
        <v>53</v>
      </c>
      <c r="F25" s="138">
        <v>7</v>
      </c>
      <c r="G25" s="127" t="s">
        <v>53</v>
      </c>
      <c r="H25" s="138">
        <v>7</v>
      </c>
      <c r="I25" s="127" t="s">
        <v>53</v>
      </c>
      <c r="J25" s="128" t="str">
        <f>IF(((D25-TRUNC(D25,0))+(F25-TRUNC(F25,0))+(H25-TRUNC(H25,0)))&gt;0,"ОШИБКА: в строке 3.20 не может быть нецелых чисел","")</f>
        <v/>
      </c>
    </row>
    <row r="26" spans="1:256" ht="40.5" customHeight="1">
      <c r="A26" s="133"/>
      <c r="B26" s="134" t="s">
        <v>24</v>
      </c>
      <c r="C26" s="74"/>
      <c r="D26" s="75"/>
      <c r="E26" s="127"/>
      <c r="F26" s="75"/>
      <c r="G26" s="127"/>
      <c r="H26" s="75"/>
      <c r="I26" s="127"/>
      <c r="J26" s="135" t="str">
        <f>IF(OR(D25&lt;(D27+D28+D29),F25&lt;(F27+F28+F29),H25&lt;(H27+H28+H29)),"ОШИБКА: сумма строк 3.21-3.23 не может быть больше общей строки 3.20","")</f>
        <v/>
      </c>
    </row>
    <row r="27" spans="1:256" ht="60">
      <c r="A27" s="68" t="s">
        <v>123</v>
      </c>
      <c r="B27" s="136" t="s">
        <v>210</v>
      </c>
      <c r="C27" s="26" t="s">
        <v>44</v>
      </c>
      <c r="D27" s="137">
        <v>0</v>
      </c>
      <c r="E27" s="79" t="s">
        <v>53</v>
      </c>
      <c r="F27" s="137">
        <v>0</v>
      </c>
      <c r="G27" s="79" t="s">
        <v>53</v>
      </c>
      <c r="H27" s="137">
        <v>0</v>
      </c>
      <c r="I27" s="79" t="s">
        <v>53</v>
      </c>
      <c r="J27" s="33" t="str">
        <f>IF(((D27-TRUNC(D27,0))+(F27-TRUNC(F27,0))+(H27-TRUNC(H27,0)))&gt;0,"ОШИБКА: в строке 3.21 не может быть нецелых чисел","")</f>
        <v/>
      </c>
    </row>
    <row r="28" spans="1:256" ht="45">
      <c r="A28" s="68" t="s">
        <v>124</v>
      </c>
      <c r="B28" s="60" t="s">
        <v>200</v>
      </c>
      <c r="C28" s="26" t="s">
        <v>44</v>
      </c>
      <c r="D28" s="137">
        <v>0</v>
      </c>
      <c r="E28" s="79" t="s">
        <v>53</v>
      </c>
      <c r="F28" s="137">
        <v>0</v>
      </c>
      <c r="G28" s="79" t="s">
        <v>53</v>
      </c>
      <c r="H28" s="137">
        <v>0</v>
      </c>
      <c r="I28" s="79" t="s">
        <v>53</v>
      </c>
      <c r="J28" s="33" t="str">
        <f>IF(((D28-TRUNC(D28,0))+(F28-TRUNC(F28,0))+(H28-TRUNC(H28,0)))&gt;0,"ОШИБКА: в строке 3.22 не может быть нецелых чисел","")</f>
        <v/>
      </c>
    </row>
    <row r="29" spans="1:256" ht="30">
      <c r="A29" s="68" t="s">
        <v>125</v>
      </c>
      <c r="B29" s="60" t="s">
        <v>196</v>
      </c>
      <c r="C29" s="26" t="s">
        <v>44</v>
      </c>
      <c r="D29" s="137">
        <v>0</v>
      </c>
      <c r="E29" s="79" t="s">
        <v>53</v>
      </c>
      <c r="F29" s="137">
        <v>0</v>
      </c>
      <c r="G29" s="79" t="s">
        <v>53</v>
      </c>
      <c r="H29" s="137">
        <v>0</v>
      </c>
      <c r="I29" s="79" t="s">
        <v>53</v>
      </c>
      <c r="J29" s="33" t="str">
        <f>IF(((D29-TRUNC(D29,0))+(F29-TRUNC(F29,0))+(H29-TRUNC(H29,0)))&gt;0,"ОШИБКА: в строке 3.23 не может быть нецелых чисел","")</f>
        <v/>
      </c>
    </row>
    <row r="30" spans="1:256" ht="30">
      <c r="A30" s="68" t="s">
        <v>126</v>
      </c>
      <c r="B30" s="60" t="s">
        <v>201</v>
      </c>
      <c r="C30" s="26" t="s">
        <v>197</v>
      </c>
      <c r="D30" s="137">
        <v>0</v>
      </c>
      <c r="E30" s="79" t="s">
        <v>53</v>
      </c>
      <c r="F30" s="137">
        <v>0</v>
      </c>
      <c r="G30" s="79" t="s">
        <v>53</v>
      </c>
      <c r="H30" s="137">
        <v>0</v>
      </c>
      <c r="I30" s="79" t="s">
        <v>53</v>
      </c>
      <c r="J30" s="33" t="str">
        <f>IF(((D30-TRUNC(D30,0))+(F30-TRUNC(F30,0))+(H30-TRUNC(H30,0)))&gt;0,"ОШИБКА: в строке 3.24 не может быть нецелых чисел","")</f>
        <v/>
      </c>
    </row>
    <row r="31" spans="1:256" ht="30">
      <c r="A31" s="68" t="s">
        <v>127</v>
      </c>
      <c r="B31" s="60" t="s">
        <v>199</v>
      </c>
      <c r="C31" s="26" t="s">
        <v>197</v>
      </c>
      <c r="D31" s="137">
        <v>0</v>
      </c>
      <c r="E31" s="79" t="s">
        <v>53</v>
      </c>
      <c r="F31" s="137">
        <v>0</v>
      </c>
      <c r="G31" s="79" t="s">
        <v>53</v>
      </c>
      <c r="H31" s="137">
        <v>0</v>
      </c>
      <c r="I31" s="79" t="s">
        <v>53</v>
      </c>
      <c r="J31" s="33" t="str">
        <f>IF(((D31-TRUNC(D31,0))+(F31-TRUNC(F31,0))+(H31-TRUNC(H31,0)))&gt;0,"ОШИБКА: в строке 3.25 не может быть нецелых чисел","")</f>
        <v/>
      </c>
    </row>
    <row r="32" spans="1:256" ht="30" customHeight="1">
      <c r="A32" s="68" t="s">
        <v>191</v>
      </c>
      <c r="B32" s="60" t="s">
        <v>198</v>
      </c>
      <c r="C32" s="26" t="s">
        <v>197</v>
      </c>
      <c r="D32" s="137">
        <v>0</v>
      </c>
      <c r="E32" s="79" t="s">
        <v>53</v>
      </c>
      <c r="F32" s="137">
        <v>0</v>
      </c>
      <c r="G32" s="79" t="s">
        <v>53</v>
      </c>
      <c r="H32" s="137">
        <v>0</v>
      </c>
      <c r="I32" s="79" t="s">
        <v>53</v>
      </c>
      <c r="J32" s="33" t="str">
        <f>IF(((D32-TRUNC(D32,0))+(F32-TRUNC(F32,0))+(H32-TRUNC(H32,0)))&gt;0,"ОШИБКА: в строке 3.26 не может быть нецелых чисел","")</f>
        <v/>
      </c>
    </row>
    <row r="33" spans="1:10" ht="51" customHeight="1" thickBot="1">
      <c r="A33" s="68" t="s">
        <v>192</v>
      </c>
      <c r="B33" s="60" t="s">
        <v>213</v>
      </c>
      <c r="C33" s="69" t="s">
        <v>44</v>
      </c>
      <c r="D33" s="137">
        <v>0</v>
      </c>
      <c r="E33" s="79" t="s">
        <v>53</v>
      </c>
      <c r="F33" s="137">
        <v>0</v>
      </c>
      <c r="G33" s="79" t="s">
        <v>53</v>
      </c>
      <c r="H33" s="137">
        <v>0</v>
      </c>
      <c r="I33" s="79" t="s">
        <v>53</v>
      </c>
      <c r="J33" s="33" t="str">
        <f>IF(((D33-TRUNC(D33,0))+(F33-TRUNC(F33,0))+(H33-TRUNC(H33,0)))&gt;0,"ОШИБКА: в строке 3.27 не может быть нецелых чисел","")</f>
        <v/>
      </c>
    </row>
    <row r="34" spans="1:10" ht="60.75" thickBot="1">
      <c r="A34" s="40" t="s">
        <v>193</v>
      </c>
      <c r="B34" s="82" t="s">
        <v>211</v>
      </c>
      <c r="C34" s="83" t="s">
        <v>103</v>
      </c>
      <c r="D34" s="144" t="s">
        <v>239</v>
      </c>
      <c r="E34" s="50" t="s">
        <v>53</v>
      </c>
      <c r="F34" s="144" t="s">
        <v>239</v>
      </c>
      <c r="G34" s="50" t="s">
        <v>53</v>
      </c>
      <c r="H34" s="144" t="s">
        <v>239</v>
      </c>
      <c r="I34" s="50" t="s">
        <v>53</v>
      </c>
      <c r="J34" s="51"/>
    </row>
    <row r="35" spans="1:10" ht="60.75" customHeight="1" thickBot="1">
      <c r="A35" s="46" t="s">
        <v>202</v>
      </c>
      <c r="B35" s="80" t="s">
        <v>212</v>
      </c>
      <c r="C35" s="118" t="s">
        <v>103</v>
      </c>
      <c r="D35" s="144" t="s">
        <v>239</v>
      </c>
      <c r="E35" s="119" t="s">
        <v>53</v>
      </c>
      <c r="F35" s="144" t="s">
        <v>239</v>
      </c>
      <c r="G35" s="119" t="s">
        <v>53</v>
      </c>
      <c r="H35" s="144" t="s">
        <v>239</v>
      </c>
      <c r="I35" s="119" t="s">
        <v>53</v>
      </c>
      <c r="J35" s="117" t="s">
        <v>203</v>
      </c>
    </row>
    <row r="36" spans="1:10" ht="150">
      <c r="A36" s="40" t="s">
        <v>204</v>
      </c>
      <c r="B36" s="82" t="s">
        <v>131</v>
      </c>
      <c r="C36" s="83"/>
      <c r="D36" s="177" t="s">
        <v>245</v>
      </c>
      <c r="E36" s="178"/>
      <c r="F36" s="178"/>
      <c r="G36" s="178"/>
      <c r="H36" s="178"/>
      <c r="I36" s="179"/>
      <c r="J36" s="51"/>
    </row>
    <row r="37" spans="1:10" ht="45">
      <c r="A37" s="72" t="s">
        <v>205</v>
      </c>
      <c r="B37" s="35" t="s">
        <v>206</v>
      </c>
      <c r="C37" s="81" t="s">
        <v>103</v>
      </c>
      <c r="D37" s="76" t="s">
        <v>53</v>
      </c>
      <c r="E37" s="76" t="s">
        <v>53</v>
      </c>
      <c r="F37" s="76" t="s">
        <v>53</v>
      </c>
      <c r="G37" s="76" t="s">
        <v>53</v>
      </c>
      <c r="H37" s="151" t="s">
        <v>239</v>
      </c>
      <c r="I37" s="76" t="s">
        <v>53</v>
      </c>
      <c r="J37" s="120"/>
    </row>
    <row r="38" spans="1:10" ht="90">
      <c r="A38" s="44" t="s">
        <v>207</v>
      </c>
      <c r="B38" s="35" t="s">
        <v>132</v>
      </c>
      <c r="C38" s="81"/>
      <c r="D38" s="174" t="s">
        <v>243</v>
      </c>
      <c r="E38" s="174"/>
      <c r="F38" s="174"/>
      <c r="G38" s="174"/>
      <c r="H38" s="174"/>
      <c r="I38" s="174"/>
      <c r="J38" s="45"/>
    </row>
    <row r="39" spans="1:10" ht="63" customHeight="1" thickBot="1">
      <c r="A39" s="46" t="s">
        <v>208</v>
      </c>
      <c r="B39" s="80" t="s">
        <v>194</v>
      </c>
      <c r="C39" s="47" t="s">
        <v>103</v>
      </c>
      <c r="D39" s="121" t="s">
        <v>53</v>
      </c>
      <c r="E39" s="121" t="s">
        <v>53</v>
      </c>
      <c r="F39" s="121" t="s">
        <v>53</v>
      </c>
      <c r="G39" s="121" t="s">
        <v>53</v>
      </c>
      <c r="H39" s="152" t="s">
        <v>244</v>
      </c>
      <c r="I39" s="121" t="s">
        <v>53</v>
      </c>
      <c r="J39" s="117" t="s">
        <v>209</v>
      </c>
    </row>
  </sheetData>
  <mergeCells count="20">
    <mergeCell ref="B1:J1"/>
    <mergeCell ref="J2:J4"/>
    <mergeCell ref="D2:G2"/>
    <mergeCell ref="D3:E3"/>
    <mergeCell ref="F3:G3"/>
    <mergeCell ref="H2:I3"/>
    <mergeCell ref="A2:A4"/>
    <mergeCell ref="B2:B4"/>
    <mergeCell ref="C2:C4"/>
    <mergeCell ref="D23:E23"/>
    <mergeCell ref="D38:I38"/>
    <mergeCell ref="D16:E16"/>
    <mergeCell ref="F16:G16"/>
    <mergeCell ref="H16:I16"/>
    <mergeCell ref="D36:I36"/>
    <mergeCell ref="D24:E24"/>
    <mergeCell ref="F24:G24"/>
    <mergeCell ref="H24:I24"/>
    <mergeCell ref="H23:I23"/>
    <mergeCell ref="F23:G23"/>
  </mergeCells>
  <phoneticPr fontId="0" type="noConversion"/>
  <pageMargins left="0.31496062992125984" right="0.11811023622047245" top="0.27559055118110237" bottom="3.937007874015748E-2" header="0.23622047244094491" footer="0.27559055118110237"/>
  <pageSetup paperSize="9" scale="7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2018-03-19T12:05:40Z</cp:lastPrinted>
  <dcterms:created xsi:type="dcterms:W3CDTF">2016-06-17T07:08:43Z</dcterms:created>
  <dcterms:modified xsi:type="dcterms:W3CDTF">2018-03-19T13:44:35Z</dcterms:modified>
</cp:coreProperties>
</file>