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1" sheetId="4" r:id="rId1"/>
    <sheet name="Лист2" sheetId="2" r:id="rId2"/>
    <sheet name="Лист3" sheetId="3" r:id="rId3"/>
  </sheets>
  <definedNames>
    <definedName name="_xlnm.Print_Area" localSheetId="0">'1'!$A$1:$G$86</definedName>
  </definedNames>
  <calcPr calcId="125725"/>
</workbook>
</file>

<file path=xl/calcChain.xml><?xml version="1.0" encoding="utf-8"?>
<calcChain xmlns="http://schemas.openxmlformats.org/spreadsheetml/2006/main">
  <c r="E24" i="4"/>
  <c r="F24"/>
  <c r="F47"/>
  <c r="E47"/>
  <c r="D47"/>
  <c r="F41"/>
  <c r="E41"/>
  <c r="D41"/>
  <c r="F31"/>
  <c r="D24" l="1"/>
  <c r="D81"/>
  <c r="E80"/>
  <c r="E81" s="1"/>
  <c r="D80"/>
  <c r="F79"/>
  <c r="E79"/>
  <c r="D79"/>
  <c r="F77"/>
  <c r="E77"/>
  <c r="D77"/>
  <c r="F74"/>
  <c r="E74"/>
  <c r="D74"/>
  <c r="F73"/>
  <c r="E73"/>
  <c r="D73"/>
  <c r="F71"/>
  <c r="E71"/>
  <c r="D71"/>
  <c r="F68"/>
  <c r="E68"/>
  <c r="D68"/>
  <c r="F66"/>
  <c r="E66"/>
  <c r="D66"/>
  <c r="F63"/>
  <c r="E63"/>
  <c r="D63"/>
  <c r="E61"/>
  <c r="E34" s="1"/>
  <c r="D61"/>
  <c r="D34" s="1"/>
  <c r="F60"/>
  <c r="E60"/>
  <c r="D60"/>
  <c r="F59"/>
  <c r="E59"/>
  <c r="D59"/>
  <c r="F55"/>
  <c r="E55"/>
  <c r="F48"/>
  <c r="E48"/>
  <c r="D48"/>
  <c r="E45"/>
  <c r="E44"/>
  <c r="F42"/>
  <c r="E42"/>
  <c r="F36"/>
  <c r="E36"/>
  <c r="F34"/>
  <c r="F25"/>
  <c r="F19"/>
  <c r="F16"/>
  <c r="E16"/>
  <c r="D42" l="1"/>
  <c r="D16"/>
  <c r="D45"/>
  <c r="E19"/>
  <c r="E25"/>
  <c r="E39"/>
  <c r="D19"/>
  <c r="E22"/>
  <c r="D25"/>
  <c r="D39"/>
  <c r="D22"/>
</calcChain>
</file>

<file path=xl/sharedStrings.xml><?xml version="1.0" encoding="utf-8"?>
<sst xmlns="http://schemas.openxmlformats.org/spreadsheetml/2006/main" count="243" uniqueCount="109">
  <si>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</si>
  <si>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</si>
  <si>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</si>
  <si>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</si>
  <si>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</si>
  <si>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</si>
  <si>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</si>
  <si>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</si>
  <si>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</si>
  <si>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</si>
  <si>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</si>
  <si>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</si>
  <si>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</si>
  <si>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</si>
  <si>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</si>
  <si>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</si>
  <si>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</si>
  <si>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</si>
  <si>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</si>
  <si>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</si>
  <si>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</si>
  <si>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</si>
  <si>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</si>
  <si>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</si>
  <si>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</si>
  <si>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</si>
  <si>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</si>
  <si>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</si>
  <si>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</si>
  <si>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</si>
  <si>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</si>
  <si>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</si>
  <si>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</si>
  <si>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</si>
  <si>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</si>
  <si>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</si>
  <si>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</si>
  <si>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</si>
  <si>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</si>
  <si>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</si>
  <si>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</si>
  <si>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</si>
  <si>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</si>
  <si>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</si>
  <si>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</si>
  <si>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</si>
  <si>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</si>
  <si>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</si>
  <si>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</si>
  <si>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</si>
  <si>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</si>
  <si>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</si>
  <si>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</si>
  <si>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</si>
  <si>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</si>
  <si>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</si>
  <si>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</si>
  <si>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</si>
  <si>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</si>
  <si>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</si>
  <si>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</si>
  <si>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</si>
  <si>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</si>
  <si>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</si>
  <si>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</si>
  <si>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</si>
  <si>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</si>
  <si>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</si>
  <si>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</si>
  <si>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</si>
  <si>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</si>
  <si>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</si>
  <si>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</si>
  <si>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</si>
  <si>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</si>
  <si>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</si>
  <si>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</si>
  <si>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</si>
  <si>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</si>
  <si>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</si>
  <si>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</si>
  <si>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</si>
  <si>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</si>
  <si>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</si>
  <si>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</si>
  <si>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</si>
  <si>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</si>
  <si>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</si>
  <si>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</si>
  <si>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</si>
  <si>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</si>
  <si>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</si>
  <si>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</si>
  <si>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</si>
  <si>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</si>
  <si>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</si>
  <si>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Показатель не рассчитывается Вологдастатом  с 2016 года</t>
  </si>
  <si>
    <t>нет данных</t>
  </si>
  <si>
    <t>Увеличение численности в 2021 году обусловлено уточнением данных в соответствии со Всероссийской переписью населения</t>
  </si>
  <si>
    <t>…</t>
  </si>
  <si>
    <t xml:space="preserve">Показатель Вологдастат не рассчитывается </t>
  </si>
  <si>
    <t>городской округ город Вологда</t>
  </si>
  <si>
    <t>За 2021 год на основе данных Всероссийской переписи населения</t>
  </si>
  <si>
    <r>
      <t xml:space="preserve">Комментарий
</t>
    </r>
    <r>
      <rPr>
        <b/>
        <sz val="10"/>
        <color theme="1"/>
        <rFont val="Times New Roman"/>
        <family val="1"/>
        <charset val="204"/>
      </rPr>
      <t>(при необходимости)</t>
    </r>
  </si>
  <si>
    <r>
      <rPr>
        <b/>
        <sz val="11"/>
        <color theme="1"/>
        <rFont val="Times New Roman"/>
        <family val="1"/>
        <charset val="204"/>
      </rPr>
      <t xml:space="preserve">Ф.И.О. лица, ответственного за предоставление данных анкеты: </t>
    </r>
    <r>
      <rPr>
        <sz val="11"/>
        <color theme="1"/>
        <rFont val="Times New Roman"/>
        <family val="1"/>
        <charset val="204"/>
      </rPr>
      <t>Шумилова Татьяна Владимировна</t>
    </r>
  </si>
  <si>
    <r>
      <t xml:space="preserve">Телефон: </t>
    </r>
    <r>
      <rPr>
        <sz val="11"/>
        <color theme="1"/>
        <rFont val="Times New Roman"/>
        <family val="1"/>
        <charset val="204"/>
      </rPr>
      <t>76-91-22</t>
    </r>
  </si>
  <si>
    <r>
      <t xml:space="preserve">Адрес электронной почты: </t>
    </r>
    <r>
      <rPr>
        <sz val="11"/>
        <color theme="1"/>
        <rFont val="Times New Roman"/>
        <family val="1"/>
        <charset val="204"/>
      </rPr>
      <t>Shumilova_TV@vologda-city.ru</t>
    </r>
  </si>
  <si>
    <t>ИПЦ годовые</t>
  </si>
  <si>
    <t>Информация за 2022 год не публикуется в целях обеспечения конфиденциальности первичных статистических данных в соответствии с ФЗ от 29.11.2007 №282-ФЗ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</si>
</sst>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3" fontId="2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165" fontId="3" fillId="0" borderId="3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0"/>
  <sheetViews>
    <sheetView tabSelected="1" workbookViewId="0">
      <selection activeCell="Q35" sqref="Q35"/>
    </sheetView>
  </sheetViews>
  <sheetFormatPr defaultRowHeight="15"/>
  <cols>
    <col min="1" max="1" width="4.7109375" style="36" customWidth="1"/>
    <col min="2" max="2" width="34.42578125" customWidth="1"/>
    <col min="3" max="3" width="11.140625" customWidth="1"/>
    <col min="4" max="5" width="11.28515625" style="33" customWidth="1"/>
    <col min="6" max="6" width="11.85546875" style="33" customWidth="1"/>
    <col min="7" max="7" width="19.5703125" style="36" customWidth="1"/>
  </cols>
  <sheetData>
    <row r="1" spans="1:7" ht="51" customHeight="1">
      <c r="A1" s="50" t="s">
        <v>85</v>
      </c>
      <c r="B1" s="50"/>
      <c r="C1" s="50"/>
      <c r="D1" s="50"/>
      <c r="E1" s="50"/>
      <c r="F1" s="50"/>
      <c r="G1" s="50"/>
    </row>
    <row r="2" spans="1:7" ht="20.25" customHeight="1">
      <c r="A2" s="51" t="s">
        <v>93</v>
      </c>
      <c r="B2" s="51"/>
      <c r="C2" s="51"/>
      <c r="D2" s="51"/>
      <c r="E2" s="51"/>
      <c r="F2" s="51"/>
      <c r="G2" s="51"/>
    </row>
    <row r="3" spans="1:7" ht="19.5" customHeight="1">
      <c r="A3" s="51" t="s">
        <v>101</v>
      </c>
      <c r="B3" s="51"/>
      <c r="C3" s="51"/>
      <c r="D3" s="51"/>
      <c r="E3" s="51"/>
      <c r="F3" s="51"/>
      <c r="G3" s="51"/>
    </row>
    <row r="5" spans="1:7" ht="39.75" customHeight="1">
      <c r="A5" s="52" t="s">
        <v>0</v>
      </c>
      <c r="B5" s="52" t="s">
        <v>1</v>
      </c>
      <c r="C5" s="52" t="s">
        <v>2</v>
      </c>
      <c r="D5" s="54" t="s">
        <v>95</v>
      </c>
      <c r="E5" s="55"/>
      <c r="F5" s="56"/>
      <c r="G5" s="52" t="s">
        <v>103</v>
      </c>
    </row>
    <row r="6" spans="1:7" ht="19.5" customHeight="1">
      <c r="A6" s="53"/>
      <c r="B6" s="53"/>
      <c r="C6" s="53"/>
      <c r="D6" s="43" t="s">
        <v>81</v>
      </c>
      <c r="E6" s="43" t="s">
        <v>80</v>
      </c>
      <c r="F6" s="1" t="s">
        <v>79</v>
      </c>
      <c r="G6" s="53"/>
    </row>
    <row r="7" spans="1:7" ht="89.25" customHeight="1">
      <c r="A7" s="47" t="s">
        <v>3</v>
      </c>
      <c r="B7" s="2" t="s">
        <v>86</v>
      </c>
      <c r="C7" s="43" t="s">
        <v>4</v>
      </c>
      <c r="D7" s="5" t="s">
        <v>97</v>
      </c>
      <c r="E7" s="5" t="s">
        <v>97</v>
      </c>
      <c r="F7" s="5" t="s">
        <v>97</v>
      </c>
      <c r="G7" s="37" t="s">
        <v>96</v>
      </c>
    </row>
    <row r="8" spans="1:7" ht="18" customHeight="1">
      <c r="A8" s="49"/>
      <c r="B8" s="3" t="s">
        <v>5</v>
      </c>
      <c r="C8" s="43"/>
      <c r="D8" s="5"/>
      <c r="E8" s="5"/>
      <c r="F8" s="7"/>
      <c r="G8" s="38"/>
    </row>
    <row r="9" spans="1:7" ht="17.25" customHeight="1">
      <c r="A9" s="24" t="s">
        <v>6</v>
      </c>
      <c r="B9" s="4" t="s">
        <v>7</v>
      </c>
      <c r="C9" s="5" t="s">
        <v>4</v>
      </c>
      <c r="D9" s="5" t="s">
        <v>97</v>
      </c>
      <c r="E9" s="5" t="s">
        <v>97</v>
      </c>
      <c r="F9" s="5" t="s">
        <v>97</v>
      </c>
      <c r="G9" s="38"/>
    </row>
    <row r="10" spans="1:7" ht="47.25" customHeight="1">
      <c r="A10" s="24" t="s">
        <v>8</v>
      </c>
      <c r="B10" s="6" t="s">
        <v>9</v>
      </c>
      <c r="C10" s="5" t="s">
        <v>4</v>
      </c>
      <c r="D10" s="5" t="s">
        <v>97</v>
      </c>
      <c r="E10" s="5" t="s">
        <v>97</v>
      </c>
      <c r="F10" s="5" t="s">
        <v>97</v>
      </c>
      <c r="G10" s="38"/>
    </row>
    <row r="11" spans="1:7" ht="63" customHeight="1">
      <c r="A11" s="24" t="s">
        <v>10</v>
      </c>
      <c r="B11" s="6" t="s">
        <v>11</v>
      </c>
      <c r="C11" s="5" t="s">
        <v>4</v>
      </c>
      <c r="D11" s="5" t="s">
        <v>97</v>
      </c>
      <c r="E11" s="5" t="s">
        <v>97</v>
      </c>
      <c r="F11" s="5" t="s">
        <v>97</v>
      </c>
      <c r="G11" s="38"/>
    </row>
    <row r="12" spans="1:7" ht="117.75" customHeight="1">
      <c r="A12" s="47" t="s">
        <v>12</v>
      </c>
      <c r="B12" s="4" t="s">
        <v>13</v>
      </c>
      <c r="C12" s="1" t="s">
        <v>75</v>
      </c>
      <c r="D12" s="25">
        <v>84893</v>
      </c>
      <c r="E12" s="25">
        <v>97052.5</v>
      </c>
      <c r="F12" s="25">
        <v>103763</v>
      </c>
      <c r="G12" s="38"/>
    </row>
    <row r="13" spans="1:7" ht="15" customHeight="1">
      <c r="A13" s="49"/>
      <c r="B13" s="4" t="s">
        <v>5</v>
      </c>
      <c r="C13" s="5"/>
      <c r="D13" s="5"/>
      <c r="E13" s="5"/>
      <c r="F13" s="7"/>
      <c r="G13" s="38"/>
    </row>
    <row r="14" spans="1:7" ht="18.75" customHeight="1">
      <c r="A14" s="47" t="s">
        <v>14</v>
      </c>
      <c r="B14" s="8" t="s">
        <v>7</v>
      </c>
      <c r="C14" s="43" t="s">
        <v>75</v>
      </c>
      <c r="D14" s="25">
        <v>66258.27</v>
      </c>
      <c r="E14" s="25">
        <v>78228.648000000001</v>
      </c>
      <c r="F14" s="9">
        <v>86570.5</v>
      </c>
      <c r="G14" s="38"/>
    </row>
    <row r="15" spans="1:7" ht="31.5" customHeight="1">
      <c r="A15" s="48"/>
      <c r="B15" s="4" t="s">
        <v>74</v>
      </c>
      <c r="C15" s="5" t="s">
        <v>4</v>
      </c>
      <c r="D15" s="5">
        <v>110.2</v>
      </c>
      <c r="E15" s="5">
        <v>117.6</v>
      </c>
      <c r="F15" s="9">
        <v>115</v>
      </c>
      <c r="G15" s="38"/>
    </row>
    <row r="16" spans="1:7" ht="30.75" customHeight="1">
      <c r="A16" s="49"/>
      <c r="B16" s="4" t="s">
        <v>15</v>
      </c>
      <c r="C16" s="5" t="s">
        <v>16</v>
      </c>
      <c r="D16" s="27">
        <f>D14/D61*1000</f>
        <v>209.37328572331418</v>
      </c>
      <c r="E16" s="27">
        <f t="shared" ref="E16:F16" si="0">E14/E61*1000</f>
        <v>246.23704699296343</v>
      </c>
      <c r="F16" s="27">
        <f t="shared" si="0"/>
        <v>271.37662419084342</v>
      </c>
      <c r="G16" s="38"/>
    </row>
    <row r="17" spans="1:9" ht="47.25" customHeight="1">
      <c r="A17" s="47" t="s">
        <v>17</v>
      </c>
      <c r="B17" s="11" t="s">
        <v>9</v>
      </c>
      <c r="C17" s="43" t="s">
        <v>75</v>
      </c>
      <c r="D17" s="9">
        <v>17514.637999999999</v>
      </c>
      <c r="E17" s="9">
        <v>17465.394</v>
      </c>
      <c r="F17" s="9">
        <v>15815</v>
      </c>
      <c r="G17" s="38"/>
    </row>
    <row r="18" spans="1:9" ht="31.5" customHeight="1">
      <c r="A18" s="48"/>
      <c r="B18" s="4" t="s">
        <v>74</v>
      </c>
      <c r="C18" s="5" t="s">
        <v>4</v>
      </c>
      <c r="D18" s="5">
        <v>100.3</v>
      </c>
      <c r="E18" s="5">
        <v>100.5</v>
      </c>
      <c r="F18" s="9">
        <v>91.4</v>
      </c>
      <c r="G18" s="38"/>
    </row>
    <row r="19" spans="1:9" ht="30.75" customHeight="1">
      <c r="A19" s="49"/>
      <c r="B19" s="4" t="s">
        <v>15</v>
      </c>
      <c r="C19" s="5" t="s">
        <v>16</v>
      </c>
      <c r="D19" s="27">
        <f>D17/D61*1000</f>
        <v>55.345503381154018</v>
      </c>
      <c r="E19" s="27">
        <f t="shared" ref="E19:F19" si="1">E17/E61*1000</f>
        <v>54.975091006668315</v>
      </c>
      <c r="F19" s="27">
        <f t="shared" si="1"/>
        <v>49.576025454146489</v>
      </c>
      <c r="G19" s="38"/>
    </row>
    <row r="20" spans="1:9" ht="103.5" customHeight="1">
      <c r="A20" s="47" t="s">
        <v>18</v>
      </c>
      <c r="B20" s="11" t="s">
        <v>11</v>
      </c>
      <c r="C20" s="43" t="s">
        <v>75</v>
      </c>
      <c r="D20" s="9">
        <v>1102.106</v>
      </c>
      <c r="E20" s="9">
        <v>1336.9</v>
      </c>
      <c r="F20" s="9" t="s">
        <v>99</v>
      </c>
      <c r="G20" s="37" t="s">
        <v>108</v>
      </c>
    </row>
    <row r="21" spans="1:9" ht="28.5" customHeight="1">
      <c r="A21" s="48"/>
      <c r="B21" s="4" t="s">
        <v>74</v>
      </c>
      <c r="C21" s="5" t="s">
        <v>4</v>
      </c>
      <c r="D21" s="5">
        <v>99.9</v>
      </c>
      <c r="E21" s="5">
        <v>121.3</v>
      </c>
      <c r="F21" s="9">
        <v>101.9</v>
      </c>
      <c r="G21" s="38"/>
    </row>
    <row r="22" spans="1:9" ht="28.5" customHeight="1">
      <c r="A22" s="49"/>
      <c r="B22" s="4" t="s">
        <v>15</v>
      </c>
      <c r="C22" s="5" t="s">
        <v>16</v>
      </c>
      <c r="D22" s="27">
        <f>D20/D61*1000</f>
        <v>3.4826075965366874</v>
      </c>
      <c r="E22" s="27">
        <f t="shared" ref="E22" si="2">E20/E61*1000</f>
        <v>4.2081042756215448</v>
      </c>
      <c r="F22" s="27" t="s">
        <v>99</v>
      </c>
      <c r="G22" s="38"/>
    </row>
    <row r="23" spans="1:9" ht="54.75" customHeight="1">
      <c r="A23" s="47" t="s">
        <v>19</v>
      </c>
      <c r="B23" s="8" t="s">
        <v>20</v>
      </c>
      <c r="C23" s="43" t="s">
        <v>75</v>
      </c>
      <c r="D23" s="9">
        <v>24254.7</v>
      </c>
      <c r="E23" s="5">
        <v>27246.400000000001</v>
      </c>
      <c r="F23" s="9">
        <v>25665.3</v>
      </c>
      <c r="G23" s="38"/>
    </row>
    <row r="24" spans="1:9" ht="34.5" customHeight="1">
      <c r="A24" s="48"/>
      <c r="B24" s="4" t="s">
        <v>74</v>
      </c>
      <c r="C24" s="5" t="s">
        <v>4</v>
      </c>
      <c r="D24" s="34">
        <f>89.6</f>
        <v>89.6</v>
      </c>
      <c r="E24" s="34">
        <f>E23/D23%</f>
        <v>112.33451660915205</v>
      </c>
      <c r="F24" s="34">
        <f>F23/E23%</f>
        <v>94.197031534441251</v>
      </c>
      <c r="G24" s="37"/>
    </row>
    <row r="25" spans="1:9" ht="34.5" customHeight="1">
      <c r="A25" s="49"/>
      <c r="B25" s="4" t="s">
        <v>15</v>
      </c>
      <c r="C25" s="5" t="s">
        <v>16</v>
      </c>
      <c r="D25" s="27">
        <f>D23/D61*1000</f>
        <v>76.643809644188835</v>
      </c>
      <c r="E25" s="27">
        <f t="shared" ref="E25:F25" si="3">E23/E61*1000</f>
        <v>85.762354951974615</v>
      </c>
      <c r="F25" s="27">
        <f t="shared" si="3"/>
        <v>80.454224855409791</v>
      </c>
      <c r="G25" s="38"/>
    </row>
    <row r="26" spans="1:9" ht="62.25" customHeight="1">
      <c r="A26" s="47" t="s">
        <v>21</v>
      </c>
      <c r="B26" s="8" t="s">
        <v>66</v>
      </c>
      <c r="C26" s="43" t="s">
        <v>75</v>
      </c>
      <c r="D26" s="25" t="s">
        <v>97</v>
      </c>
      <c r="E26" s="25" t="s">
        <v>97</v>
      </c>
      <c r="F26" s="25" t="s">
        <v>97</v>
      </c>
      <c r="G26" s="37" t="s">
        <v>100</v>
      </c>
      <c r="H26" s="28"/>
      <c r="I26" s="29"/>
    </row>
    <row r="27" spans="1:9" ht="33" customHeight="1">
      <c r="A27" s="48"/>
      <c r="B27" s="4" t="s">
        <v>77</v>
      </c>
      <c r="C27" s="5" t="s">
        <v>4</v>
      </c>
      <c r="D27" s="25" t="s">
        <v>97</v>
      </c>
      <c r="E27" s="25" t="s">
        <v>97</v>
      </c>
      <c r="F27" s="25" t="s">
        <v>97</v>
      </c>
      <c r="G27" s="37" t="s">
        <v>100</v>
      </c>
      <c r="H27" s="26"/>
    </row>
    <row r="28" spans="1:9" ht="34.5" customHeight="1">
      <c r="A28" s="49"/>
      <c r="B28" s="4" t="s">
        <v>15</v>
      </c>
      <c r="C28" s="5" t="s">
        <v>16</v>
      </c>
      <c r="D28" s="25" t="s">
        <v>97</v>
      </c>
      <c r="E28" s="25" t="s">
        <v>97</v>
      </c>
      <c r="F28" s="25" t="s">
        <v>97</v>
      </c>
      <c r="G28" s="37" t="s">
        <v>100</v>
      </c>
    </row>
    <row r="29" spans="1:9" ht="120" customHeight="1">
      <c r="A29" s="47" t="s">
        <v>22</v>
      </c>
      <c r="B29" s="12" t="s">
        <v>23</v>
      </c>
      <c r="C29" s="43" t="s">
        <v>75</v>
      </c>
      <c r="D29" s="25" t="s">
        <v>97</v>
      </c>
      <c r="E29" s="25" t="s">
        <v>97</v>
      </c>
      <c r="F29" s="25">
        <v>20386.599999999999</v>
      </c>
      <c r="G29" s="24"/>
    </row>
    <row r="30" spans="1:9" ht="30.75" customHeight="1">
      <c r="A30" s="48"/>
      <c r="B30" s="13" t="s">
        <v>74</v>
      </c>
      <c r="C30" s="5" t="s">
        <v>4</v>
      </c>
      <c r="D30" s="25" t="s">
        <v>97</v>
      </c>
      <c r="E30" s="25" t="s">
        <v>97</v>
      </c>
      <c r="F30" s="10">
        <v>102.7</v>
      </c>
      <c r="G30" s="37"/>
    </row>
    <row r="31" spans="1:9" ht="35.25" customHeight="1">
      <c r="A31" s="49"/>
      <c r="B31" s="13" t="s">
        <v>15</v>
      </c>
      <c r="C31" s="5" t="s">
        <v>16</v>
      </c>
      <c r="D31" s="25" t="s">
        <v>97</v>
      </c>
      <c r="E31" s="25" t="s">
        <v>97</v>
      </c>
      <c r="F31" s="27">
        <f>F29/F61*1000</f>
        <v>63.906835316060864</v>
      </c>
      <c r="G31" s="38"/>
    </row>
    <row r="32" spans="1:9" ht="43.5" customHeight="1">
      <c r="A32" s="47" t="s">
        <v>24</v>
      </c>
      <c r="B32" s="8" t="s">
        <v>25</v>
      </c>
      <c r="C32" s="43" t="s">
        <v>78</v>
      </c>
      <c r="D32" s="9">
        <v>169250</v>
      </c>
      <c r="E32" s="9">
        <v>223708</v>
      </c>
      <c r="F32" s="9">
        <v>185934</v>
      </c>
      <c r="G32" s="24"/>
    </row>
    <row r="33" spans="1:7" ht="25.5" customHeight="1">
      <c r="A33" s="48"/>
      <c r="B33" s="4" t="s">
        <v>76</v>
      </c>
      <c r="C33" s="5" t="s">
        <v>4</v>
      </c>
      <c r="D33" s="5">
        <v>89.3</v>
      </c>
      <c r="E33" s="5">
        <v>132.19999999999999</v>
      </c>
      <c r="F33" s="9">
        <v>83.1</v>
      </c>
      <c r="G33" s="38"/>
    </row>
    <row r="34" spans="1:7" ht="63.75" customHeight="1">
      <c r="A34" s="49"/>
      <c r="B34" s="4" t="s">
        <v>88</v>
      </c>
      <c r="C34" s="5" t="s">
        <v>89</v>
      </c>
      <c r="D34" s="31">
        <f>D32/D61</f>
        <v>0.53482272641092077</v>
      </c>
      <c r="E34" s="31">
        <f t="shared" ref="E34:F34" si="4">E32/E61</f>
        <v>0.70415632529788652</v>
      </c>
      <c r="F34" s="31">
        <f t="shared" si="4"/>
        <v>0.58285606808670709</v>
      </c>
      <c r="G34" s="38"/>
    </row>
    <row r="35" spans="1:7" ht="57.75" customHeight="1">
      <c r="A35" s="47" t="s">
        <v>26</v>
      </c>
      <c r="B35" s="14" t="s">
        <v>27</v>
      </c>
      <c r="C35" s="15" t="s">
        <v>78</v>
      </c>
      <c r="D35" s="9">
        <v>9980</v>
      </c>
      <c r="E35" s="9">
        <v>27021</v>
      </c>
      <c r="F35" s="9">
        <v>23985</v>
      </c>
      <c r="G35" s="40"/>
    </row>
    <row r="36" spans="1:7" ht="23.25" customHeight="1">
      <c r="A36" s="48"/>
      <c r="B36" s="13" t="s">
        <v>76</v>
      </c>
      <c r="C36" s="5" t="s">
        <v>4</v>
      </c>
      <c r="D36" s="5">
        <v>88.7</v>
      </c>
      <c r="E36" s="27">
        <f>E35/D35%</f>
        <v>270.75150300601206</v>
      </c>
      <c r="F36" s="27">
        <f>F35/E35%</f>
        <v>88.764294437659601</v>
      </c>
      <c r="G36" s="38"/>
    </row>
    <row r="37" spans="1:7" ht="34.5" customHeight="1">
      <c r="A37" s="47" t="s">
        <v>28</v>
      </c>
      <c r="B37" s="8" t="s">
        <v>67</v>
      </c>
      <c r="C37" s="43" t="s">
        <v>75</v>
      </c>
      <c r="D37" s="9">
        <v>71540.5</v>
      </c>
      <c r="E37" s="9">
        <v>86317.1</v>
      </c>
      <c r="F37" s="9" t="s">
        <v>97</v>
      </c>
      <c r="G37" s="24"/>
    </row>
    <row r="38" spans="1:7" ht="33" customHeight="1">
      <c r="A38" s="48"/>
      <c r="B38" s="4" t="s">
        <v>77</v>
      </c>
      <c r="C38" s="5" t="s">
        <v>4</v>
      </c>
      <c r="D38" s="5">
        <v>100.9</v>
      </c>
      <c r="E38" s="5">
        <v>102.9</v>
      </c>
      <c r="F38" s="9" t="s">
        <v>97</v>
      </c>
      <c r="G38" s="38"/>
    </row>
    <row r="39" spans="1:7" ht="37.5" customHeight="1">
      <c r="A39" s="49"/>
      <c r="B39" s="4" t="s">
        <v>15</v>
      </c>
      <c r="C39" s="5" t="s">
        <v>16</v>
      </c>
      <c r="D39" s="27">
        <f>D37/D61*1000</f>
        <v>226.06490551728498</v>
      </c>
      <c r="E39" s="27">
        <f>E37/E61*1000</f>
        <v>271.69672942572555</v>
      </c>
      <c r="F39" s="9" t="s">
        <v>97</v>
      </c>
      <c r="G39" s="38"/>
    </row>
    <row r="40" spans="1:7" ht="42" customHeight="1">
      <c r="A40" s="47" t="s">
        <v>29</v>
      </c>
      <c r="B40" s="12" t="s">
        <v>68</v>
      </c>
      <c r="C40" s="43" t="s">
        <v>75</v>
      </c>
      <c r="D40" s="25">
        <v>51282.400000000001</v>
      </c>
      <c r="E40" s="25">
        <v>52337.5</v>
      </c>
      <c r="F40" s="25">
        <v>53907.1</v>
      </c>
      <c r="G40" s="41"/>
    </row>
    <row r="41" spans="1:7" ht="32.25" customHeight="1">
      <c r="A41" s="48"/>
      <c r="B41" s="13" t="s">
        <v>74</v>
      </c>
      <c r="C41" s="5" t="s">
        <v>4</v>
      </c>
      <c r="D41" s="25">
        <f>107.5</f>
        <v>107.5</v>
      </c>
      <c r="E41" s="25">
        <f>135</f>
        <v>135</v>
      </c>
      <c r="F41" s="25">
        <f>103</f>
        <v>103</v>
      </c>
      <c r="G41" s="37"/>
    </row>
    <row r="42" spans="1:7" ht="35.25" customHeight="1">
      <c r="A42" s="49"/>
      <c r="B42" s="13" t="s">
        <v>15</v>
      </c>
      <c r="C42" s="5" t="s">
        <v>16</v>
      </c>
      <c r="D42" s="25">
        <f>D40/D61*1000</f>
        <v>162.05018011755041</v>
      </c>
      <c r="E42" s="25">
        <f t="shared" ref="E42:F42" si="5">E40/E61*1000</f>
        <v>164.7405621402817</v>
      </c>
      <c r="F42" s="25">
        <f t="shared" si="5"/>
        <v>168.98512562499022</v>
      </c>
      <c r="G42" s="41"/>
    </row>
    <row r="43" spans="1:7" ht="36" customHeight="1">
      <c r="A43" s="47" t="s">
        <v>30</v>
      </c>
      <c r="B43" s="8" t="s">
        <v>69</v>
      </c>
      <c r="C43" s="43" t="s">
        <v>75</v>
      </c>
      <c r="D43" s="9">
        <v>2656.694</v>
      </c>
      <c r="E43" s="9">
        <v>3110.4</v>
      </c>
      <c r="F43" s="9" t="s">
        <v>97</v>
      </c>
      <c r="G43" s="38"/>
    </row>
    <row r="44" spans="1:7" ht="33.75" customHeight="1">
      <c r="A44" s="48"/>
      <c r="B44" s="4" t="s">
        <v>77</v>
      </c>
      <c r="C44" s="5" t="s">
        <v>4</v>
      </c>
      <c r="D44" s="5">
        <v>85.5</v>
      </c>
      <c r="E44" s="27">
        <f>114.6</f>
        <v>114.6</v>
      </c>
      <c r="F44" s="7" t="s">
        <v>97</v>
      </c>
      <c r="G44" s="38"/>
    </row>
    <row r="45" spans="1:7" ht="36" customHeight="1">
      <c r="A45" s="49"/>
      <c r="B45" s="4" t="s">
        <v>15</v>
      </c>
      <c r="C45" s="5" t="s">
        <v>16</v>
      </c>
      <c r="D45" s="27">
        <f>D43/D61*1000</f>
        <v>8.3950388674714027</v>
      </c>
      <c r="E45" s="27">
        <f t="shared" ref="E45" si="6">E43/E61*1000</f>
        <v>9.7904761305207959</v>
      </c>
      <c r="F45" s="27" t="s">
        <v>97</v>
      </c>
      <c r="G45" s="38"/>
    </row>
    <row r="46" spans="1:7" ht="49.5" customHeight="1">
      <c r="A46" s="47" t="s">
        <v>31</v>
      </c>
      <c r="B46" s="12" t="s">
        <v>70</v>
      </c>
      <c r="C46" s="43" t="s">
        <v>75</v>
      </c>
      <c r="D46" s="25">
        <v>704.2</v>
      </c>
      <c r="E46" s="25">
        <v>770.5</v>
      </c>
      <c r="F46" s="25">
        <v>819.4</v>
      </c>
      <c r="G46" s="41"/>
    </row>
    <row r="47" spans="1:7" ht="33" customHeight="1">
      <c r="A47" s="48"/>
      <c r="B47" s="13" t="s">
        <v>74</v>
      </c>
      <c r="C47" s="5" t="s">
        <v>4</v>
      </c>
      <c r="D47" s="25">
        <f>90.9</f>
        <v>90.9</v>
      </c>
      <c r="E47" s="25">
        <f>110.5</f>
        <v>110.5</v>
      </c>
      <c r="F47" s="25">
        <f>106.4</f>
        <v>106.4</v>
      </c>
      <c r="G47" s="37"/>
    </row>
    <row r="48" spans="1:7" ht="36.75" customHeight="1">
      <c r="A48" s="49"/>
      <c r="B48" s="13" t="s">
        <v>15</v>
      </c>
      <c r="C48" s="5" t="s">
        <v>16</v>
      </c>
      <c r="D48" s="25">
        <f>D46/D58*1000</f>
        <v>2.2320551262464581</v>
      </c>
      <c r="E48" s="25">
        <f t="shared" ref="E48:F48" si="7">E46/E58*1000</f>
        <v>2.4085727057602555</v>
      </c>
      <c r="F48" s="25">
        <f t="shared" si="7"/>
        <v>2.5758223518760688</v>
      </c>
      <c r="G48" s="41"/>
    </row>
    <row r="49" spans="1:7" ht="58.5" customHeight="1">
      <c r="A49" s="47" t="s">
        <v>32</v>
      </c>
      <c r="B49" s="11" t="s">
        <v>71</v>
      </c>
      <c r="C49" s="15" t="s">
        <v>33</v>
      </c>
      <c r="D49" s="32">
        <v>83571</v>
      </c>
      <c r="E49" s="32">
        <v>84253</v>
      </c>
      <c r="F49" s="32">
        <v>83592</v>
      </c>
      <c r="G49" s="42"/>
    </row>
    <row r="50" spans="1:7" ht="27.75" customHeight="1">
      <c r="A50" s="49"/>
      <c r="B50" s="4" t="s">
        <v>76</v>
      </c>
      <c r="C50" s="5" t="s">
        <v>4</v>
      </c>
      <c r="D50" s="5">
        <v>100.9</v>
      </c>
      <c r="E50" s="5">
        <v>100.2</v>
      </c>
      <c r="F50" s="10">
        <v>99.5</v>
      </c>
      <c r="G50" s="42"/>
    </row>
    <row r="51" spans="1:7" ht="50.25" customHeight="1">
      <c r="A51" s="47" t="s">
        <v>34</v>
      </c>
      <c r="B51" s="8" t="s">
        <v>72</v>
      </c>
      <c r="C51" s="43" t="s">
        <v>35</v>
      </c>
      <c r="D51" s="9">
        <v>46398</v>
      </c>
      <c r="E51" s="9">
        <v>51079</v>
      </c>
      <c r="F51" s="9">
        <v>59112</v>
      </c>
      <c r="G51" s="42"/>
    </row>
    <row r="52" spans="1:7" ht="25.5" customHeight="1">
      <c r="A52" s="49"/>
      <c r="B52" s="4" t="s">
        <v>76</v>
      </c>
      <c r="C52" s="5" t="s">
        <v>4</v>
      </c>
      <c r="D52" s="5">
        <v>107.3</v>
      </c>
      <c r="E52" s="5">
        <v>109.7</v>
      </c>
      <c r="F52" s="10">
        <v>115.5</v>
      </c>
      <c r="G52" s="42"/>
    </row>
    <row r="53" spans="1:7" ht="31.5" customHeight="1">
      <c r="A53" s="24" t="s">
        <v>36</v>
      </c>
      <c r="B53" s="11" t="s">
        <v>73</v>
      </c>
      <c r="C53" s="15" t="s">
        <v>4</v>
      </c>
      <c r="D53" s="16">
        <v>6.2</v>
      </c>
      <c r="E53" s="16">
        <v>0.8</v>
      </c>
      <c r="F53" s="9">
        <v>0.59</v>
      </c>
      <c r="G53" s="39"/>
    </row>
    <row r="54" spans="1:7" ht="64.5" customHeight="1">
      <c r="A54" s="47" t="s">
        <v>37</v>
      </c>
      <c r="B54" s="11" t="s">
        <v>38</v>
      </c>
      <c r="C54" s="15" t="s">
        <v>33</v>
      </c>
      <c r="D54" s="32">
        <v>9332</v>
      </c>
      <c r="E54" s="32">
        <v>1268</v>
      </c>
      <c r="F54" s="32">
        <v>881</v>
      </c>
      <c r="G54" s="42"/>
    </row>
    <row r="55" spans="1:7" ht="27" customHeight="1">
      <c r="A55" s="49"/>
      <c r="B55" s="4" t="s">
        <v>76</v>
      </c>
      <c r="C55" s="16" t="s">
        <v>4</v>
      </c>
      <c r="D55" s="16">
        <v>723.4</v>
      </c>
      <c r="E55" s="34">
        <f>E54/D54%</f>
        <v>13.587655379339907</v>
      </c>
      <c r="F55" s="34">
        <f>F54/E54%</f>
        <v>69.479495268138805</v>
      </c>
      <c r="G55" s="42"/>
    </row>
    <row r="56" spans="1:7" ht="61.5" customHeight="1">
      <c r="A56" s="24" t="s">
        <v>39</v>
      </c>
      <c r="B56" s="11" t="s">
        <v>40</v>
      </c>
      <c r="C56" s="15" t="s">
        <v>33</v>
      </c>
      <c r="D56" s="32">
        <v>5866</v>
      </c>
      <c r="E56" s="32">
        <v>4884</v>
      </c>
      <c r="F56" s="32">
        <v>4635</v>
      </c>
      <c r="G56" s="39"/>
    </row>
    <row r="57" spans="1:7" ht="75.75" customHeight="1">
      <c r="A57" s="24" t="s">
        <v>41</v>
      </c>
      <c r="B57" s="11" t="s">
        <v>42</v>
      </c>
      <c r="C57" s="15" t="s">
        <v>43</v>
      </c>
      <c r="D57" s="16">
        <v>1.6</v>
      </c>
      <c r="E57" s="16">
        <v>0.3</v>
      </c>
      <c r="F57" s="20">
        <v>0.2</v>
      </c>
      <c r="G57" s="40"/>
    </row>
    <row r="58" spans="1:7" ht="92.25" customHeight="1">
      <c r="A58" s="47" t="s">
        <v>41</v>
      </c>
      <c r="B58" s="11" t="s">
        <v>87</v>
      </c>
      <c r="C58" s="5" t="s">
        <v>33</v>
      </c>
      <c r="D58" s="17">
        <v>315494</v>
      </c>
      <c r="E58" s="17">
        <v>319899</v>
      </c>
      <c r="F58" s="17">
        <v>318112</v>
      </c>
      <c r="G58" s="39" t="s">
        <v>98</v>
      </c>
    </row>
    <row r="59" spans="1:7" ht="34.5" customHeight="1">
      <c r="A59" s="48"/>
      <c r="B59" s="18" t="s">
        <v>84</v>
      </c>
      <c r="C59" s="19" t="s">
        <v>33</v>
      </c>
      <c r="D59" s="30">
        <f>D58-317426</f>
        <v>-1932</v>
      </c>
      <c r="E59" s="30">
        <f>E58-D58</f>
        <v>4405</v>
      </c>
      <c r="F59" s="17">
        <f>F58-E58</f>
        <v>-1787</v>
      </c>
      <c r="G59" s="42"/>
    </row>
    <row r="60" spans="1:7" ht="23.25" customHeight="1">
      <c r="A60" s="49"/>
      <c r="B60" s="4" t="s">
        <v>44</v>
      </c>
      <c r="C60" s="5" t="s">
        <v>4</v>
      </c>
      <c r="D60" s="27">
        <f>D58/317426*100</f>
        <v>99.391354205389604</v>
      </c>
      <c r="E60" s="27">
        <f>E58/D58*100</f>
        <v>101.3962230660488</v>
      </c>
      <c r="F60" s="27">
        <f>F58/E58*100</f>
        <v>99.441386187515434</v>
      </c>
      <c r="G60" s="42"/>
    </row>
    <row r="61" spans="1:7" ht="33" customHeight="1">
      <c r="A61" s="24" t="s">
        <v>45</v>
      </c>
      <c r="B61" s="11" t="s">
        <v>83</v>
      </c>
      <c r="C61" s="15" t="s">
        <v>33</v>
      </c>
      <c r="D61" s="32">
        <f>(317426+315494)/2</f>
        <v>316460</v>
      </c>
      <c r="E61" s="32">
        <f>(315494+319899)/2</f>
        <v>317696.5</v>
      </c>
      <c r="F61" s="32">
        <v>319005</v>
      </c>
      <c r="G61" s="42"/>
    </row>
    <row r="62" spans="1:7" ht="27" customHeight="1">
      <c r="A62" s="47" t="s">
        <v>46</v>
      </c>
      <c r="B62" s="8" t="s">
        <v>47</v>
      </c>
      <c r="C62" s="43" t="s">
        <v>33</v>
      </c>
      <c r="D62" s="5">
        <v>3543</v>
      </c>
      <c r="E62" s="5">
        <v>3400</v>
      </c>
      <c r="F62" s="32">
        <v>3132</v>
      </c>
      <c r="G62" s="38"/>
    </row>
    <row r="63" spans="1:7" ht="25.5" customHeight="1">
      <c r="A63" s="48"/>
      <c r="B63" s="4" t="s">
        <v>76</v>
      </c>
      <c r="C63" s="5" t="s">
        <v>4</v>
      </c>
      <c r="D63" s="27">
        <f>3543/3583*100</f>
        <v>98.883617080658667</v>
      </c>
      <c r="E63" s="27">
        <f>E62/D62%</f>
        <v>95.963872424499016</v>
      </c>
      <c r="F63" s="27">
        <f>F62/E62%</f>
        <v>92.117647058823536</v>
      </c>
      <c r="G63" s="38"/>
    </row>
    <row r="64" spans="1:7" ht="34.5" customHeight="1">
      <c r="A64" s="49"/>
      <c r="B64" s="4" t="s">
        <v>48</v>
      </c>
      <c r="C64" s="5" t="s">
        <v>49</v>
      </c>
      <c r="D64" s="27">
        <v>11.2</v>
      </c>
      <c r="E64" s="27">
        <v>10.8</v>
      </c>
      <c r="F64" s="10">
        <v>10.1</v>
      </c>
      <c r="G64" s="38"/>
    </row>
    <row r="65" spans="1:7" ht="21" customHeight="1">
      <c r="A65" s="47" t="s">
        <v>50</v>
      </c>
      <c r="B65" s="8" t="s">
        <v>51</v>
      </c>
      <c r="C65" s="43" t="s">
        <v>33</v>
      </c>
      <c r="D65" s="5">
        <v>4301</v>
      </c>
      <c r="E65" s="5">
        <v>4831</v>
      </c>
      <c r="F65" s="32">
        <v>3772</v>
      </c>
      <c r="G65" s="38"/>
    </row>
    <row r="66" spans="1:7" ht="21.75" customHeight="1">
      <c r="A66" s="48"/>
      <c r="B66" s="4" t="s">
        <v>76</v>
      </c>
      <c r="C66" s="5" t="s">
        <v>4</v>
      </c>
      <c r="D66" s="27">
        <f>4301/3637*100</f>
        <v>118.25680505911464</v>
      </c>
      <c r="E66" s="27">
        <f>E65/D65%</f>
        <v>112.32271564752384</v>
      </c>
      <c r="F66" s="27">
        <f>F65/E65%</f>
        <v>78.079072655764847</v>
      </c>
      <c r="G66" s="38"/>
    </row>
    <row r="67" spans="1:7" ht="35.25" customHeight="1">
      <c r="A67" s="49"/>
      <c r="B67" s="4" t="s">
        <v>52</v>
      </c>
      <c r="C67" s="5" t="s">
        <v>49</v>
      </c>
      <c r="D67" s="5">
        <v>13.6</v>
      </c>
      <c r="E67" s="5">
        <v>15.4</v>
      </c>
      <c r="F67" s="10">
        <v>12</v>
      </c>
      <c r="G67" s="38"/>
    </row>
    <row r="68" spans="1:7" ht="32.25" customHeight="1">
      <c r="A68" s="47" t="s">
        <v>53</v>
      </c>
      <c r="B68" s="8" t="s">
        <v>54</v>
      </c>
      <c r="C68" s="43" t="s">
        <v>33</v>
      </c>
      <c r="D68" s="5">
        <f>D62-D65</f>
        <v>-758</v>
      </c>
      <c r="E68" s="5">
        <f t="shared" ref="E68:F68" si="8">E62-E65</f>
        <v>-1431</v>
      </c>
      <c r="F68" s="5">
        <f t="shared" si="8"/>
        <v>-640</v>
      </c>
      <c r="G68" s="38"/>
    </row>
    <row r="69" spans="1:7" ht="33" customHeight="1">
      <c r="A69" s="49"/>
      <c r="B69" s="6" t="s">
        <v>91</v>
      </c>
      <c r="C69" s="16" t="s">
        <v>49</v>
      </c>
      <c r="D69" s="16">
        <v>-2.4</v>
      </c>
      <c r="E69" s="16">
        <v>-4.5999999999999996</v>
      </c>
      <c r="F69" s="20">
        <v>-1.9</v>
      </c>
      <c r="G69" s="38"/>
    </row>
    <row r="70" spans="1:7" ht="24" customHeight="1">
      <c r="A70" s="47" t="s">
        <v>55</v>
      </c>
      <c r="B70" s="8" t="s">
        <v>56</v>
      </c>
      <c r="C70" s="43" t="s">
        <v>33</v>
      </c>
      <c r="D70" s="32">
        <v>4218</v>
      </c>
      <c r="E70" s="32">
        <v>4474</v>
      </c>
      <c r="F70" s="32">
        <v>3530</v>
      </c>
      <c r="G70" s="38"/>
    </row>
    <row r="71" spans="1:7" ht="26.25" customHeight="1">
      <c r="A71" s="49"/>
      <c r="B71" s="4" t="s">
        <v>76</v>
      </c>
      <c r="C71" s="5" t="s">
        <v>4</v>
      </c>
      <c r="D71" s="27">
        <f>4218/4462%</f>
        <v>94.5316001792918</v>
      </c>
      <c r="E71" s="27">
        <f>E70/D70%</f>
        <v>106.0692271218587</v>
      </c>
      <c r="F71" s="27">
        <f>F70/E70%</f>
        <v>78.900312919088066</v>
      </c>
      <c r="G71" s="38"/>
    </row>
    <row r="72" spans="1:7" ht="23.25" customHeight="1">
      <c r="A72" s="47" t="s">
        <v>57</v>
      </c>
      <c r="B72" s="8" t="s">
        <v>58</v>
      </c>
      <c r="C72" s="43" t="s">
        <v>33</v>
      </c>
      <c r="D72" s="32">
        <v>5346</v>
      </c>
      <c r="E72" s="32">
        <v>5115</v>
      </c>
      <c r="F72" s="32">
        <v>4677</v>
      </c>
      <c r="G72" s="38"/>
    </row>
    <row r="73" spans="1:7" ht="22.5" customHeight="1">
      <c r="A73" s="49"/>
      <c r="B73" s="4" t="s">
        <v>76</v>
      </c>
      <c r="C73" s="5" t="s">
        <v>4</v>
      </c>
      <c r="D73" s="27">
        <f>5346/6056%</f>
        <v>88.276089828269477</v>
      </c>
      <c r="E73" s="27">
        <f>E72/D72%</f>
        <v>95.679012345679013</v>
      </c>
      <c r="F73" s="27">
        <f>F72/E72%</f>
        <v>91.436950146627566</v>
      </c>
      <c r="G73" s="38"/>
    </row>
    <row r="74" spans="1:7" ht="33" customHeight="1">
      <c r="A74" s="47" t="s">
        <v>59</v>
      </c>
      <c r="B74" s="8" t="s">
        <v>90</v>
      </c>
      <c r="C74" s="43" t="s">
        <v>33</v>
      </c>
      <c r="D74" s="32">
        <f>D70-D72</f>
        <v>-1128</v>
      </c>
      <c r="E74" s="32">
        <f t="shared" ref="E74:F74" si="9">E70-E72</f>
        <v>-641</v>
      </c>
      <c r="F74" s="32">
        <f t="shared" si="9"/>
        <v>-1147</v>
      </c>
      <c r="G74" s="38"/>
    </row>
    <row r="75" spans="1:7" ht="33" customHeight="1">
      <c r="A75" s="49"/>
      <c r="B75" s="6" t="s">
        <v>92</v>
      </c>
      <c r="C75" s="16" t="s">
        <v>49</v>
      </c>
      <c r="D75" s="35">
        <v>-3.6</v>
      </c>
      <c r="E75" s="34">
        <v>-2</v>
      </c>
      <c r="F75" s="20">
        <v>-3.7</v>
      </c>
      <c r="G75" s="38"/>
    </row>
    <row r="76" spans="1:7" ht="25.5" customHeight="1">
      <c r="A76" s="47" t="s">
        <v>60</v>
      </c>
      <c r="B76" s="21" t="s">
        <v>61</v>
      </c>
      <c r="C76" s="22" t="s">
        <v>62</v>
      </c>
      <c r="D76" s="32">
        <v>1634</v>
      </c>
      <c r="E76" s="32">
        <v>1885</v>
      </c>
      <c r="F76" s="32">
        <v>2085</v>
      </c>
      <c r="G76" s="24"/>
    </row>
    <row r="77" spans="1:7" ht="25.5" customHeight="1">
      <c r="A77" s="49"/>
      <c r="B77" s="4" t="s">
        <v>76</v>
      </c>
      <c r="C77" s="5" t="s">
        <v>4</v>
      </c>
      <c r="D77" s="35">
        <f>1634/2083*100</f>
        <v>78.444551128180507</v>
      </c>
      <c r="E77" s="27">
        <f>E76/D76%</f>
        <v>115.36107711138311</v>
      </c>
      <c r="F77" s="27">
        <f>F76/E76%</f>
        <v>110.61007957559681</v>
      </c>
      <c r="G77" s="38"/>
    </row>
    <row r="78" spans="1:7" ht="25.5" customHeight="1">
      <c r="A78" s="47" t="s">
        <v>63</v>
      </c>
      <c r="B78" s="23" t="s">
        <v>64</v>
      </c>
      <c r="C78" s="43" t="s">
        <v>62</v>
      </c>
      <c r="D78" s="32">
        <v>1280</v>
      </c>
      <c r="E78" s="5">
        <v>1482</v>
      </c>
      <c r="F78" s="32">
        <v>1553</v>
      </c>
      <c r="G78" s="24"/>
    </row>
    <row r="79" spans="1:7" ht="24" customHeight="1">
      <c r="A79" s="49"/>
      <c r="B79" s="4" t="s">
        <v>76</v>
      </c>
      <c r="C79" s="5" t="s">
        <v>4</v>
      </c>
      <c r="D79" s="35">
        <f>1280/1407*100</f>
        <v>90.973702914001422</v>
      </c>
      <c r="E79" s="27">
        <f>E78/D78%</f>
        <v>115.78125</v>
      </c>
      <c r="F79" s="27">
        <f>F78/E78%</f>
        <v>104.79082321187585</v>
      </c>
      <c r="G79" s="38"/>
    </row>
    <row r="80" spans="1:7" ht="64.5" customHeight="1">
      <c r="A80" s="47" t="s">
        <v>65</v>
      </c>
      <c r="B80" s="23" t="s">
        <v>82</v>
      </c>
      <c r="C80" s="43" t="s">
        <v>33</v>
      </c>
      <c r="D80" s="32">
        <f>85015+89668</f>
        <v>174683</v>
      </c>
      <c r="E80" s="32">
        <f>90065+84264</f>
        <v>174329</v>
      </c>
      <c r="F80" s="32" t="s">
        <v>97</v>
      </c>
      <c r="G80" s="37" t="s">
        <v>102</v>
      </c>
    </row>
    <row r="81" spans="1:8" ht="24.75" customHeight="1">
      <c r="A81" s="49"/>
      <c r="B81" s="4" t="s">
        <v>76</v>
      </c>
      <c r="C81" s="5" t="s">
        <v>4</v>
      </c>
      <c r="D81" s="35">
        <f>D80/176637*100</f>
        <v>98.893776502091853</v>
      </c>
      <c r="E81" s="10">
        <f>E80/D80%</f>
        <v>99.797347194632565</v>
      </c>
      <c r="F81" s="7" t="s">
        <v>97</v>
      </c>
      <c r="G81" s="38"/>
    </row>
    <row r="83" spans="1:8" s="44" customFormat="1" ht="39.75" customHeight="1">
      <c r="A83" s="59" t="s">
        <v>94</v>
      </c>
      <c r="B83" s="59"/>
      <c r="C83" s="59"/>
      <c r="D83" s="59"/>
      <c r="E83" s="59"/>
      <c r="F83" s="59"/>
      <c r="G83" s="59"/>
    </row>
    <row r="84" spans="1:8" s="44" customFormat="1">
      <c r="A84" s="45" t="s">
        <v>104</v>
      </c>
      <c r="B84" s="45"/>
      <c r="C84" s="45"/>
      <c r="D84" s="45"/>
      <c r="E84" s="45"/>
      <c r="F84" s="45"/>
      <c r="G84" s="46"/>
      <c r="H84" s="45"/>
    </row>
    <row r="85" spans="1:8" s="44" customFormat="1">
      <c r="A85" s="57" t="s">
        <v>105</v>
      </c>
      <c r="B85" s="58"/>
      <c r="C85" s="58"/>
      <c r="D85" s="58"/>
      <c r="E85" s="58"/>
      <c r="F85" s="58"/>
      <c r="G85" s="58"/>
    </row>
    <row r="86" spans="1:8" s="44" customFormat="1">
      <c r="A86" s="57" t="s">
        <v>106</v>
      </c>
      <c r="B86" s="58"/>
      <c r="C86" s="58"/>
      <c r="D86" s="58"/>
      <c r="E86" s="58"/>
      <c r="F86" s="58"/>
      <c r="G86" s="58"/>
    </row>
    <row r="90" spans="1:8">
      <c r="B90" t="s">
        <v>107</v>
      </c>
      <c r="C90" t="s">
        <v>4</v>
      </c>
      <c r="D90" s="33">
        <v>103.81</v>
      </c>
      <c r="E90" s="33">
        <v>106.99</v>
      </c>
      <c r="F90" s="33">
        <v>114.92</v>
      </c>
    </row>
  </sheetData>
  <mergeCells count="38">
    <mergeCell ref="A86:G86"/>
    <mergeCell ref="A62:A64"/>
    <mergeCell ref="A65:A67"/>
    <mergeCell ref="A68:A69"/>
    <mergeCell ref="A70:A71"/>
    <mergeCell ref="A72:A73"/>
    <mergeCell ref="A74:A75"/>
    <mergeCell ref="A76:A77"/>
    <mergeCell ref="A78:A79"/>
    <mergeCell ref="A80:A81"/>
    <mergeCell ref="A83:G83"/>
    <mergeCell ref="A85:G85"/>
    <mergeCell ref="A58:A60"/>
    <mergeCell ref="A26:A28"/>
    <mergeCell ref="A29:A31"/>
    <mergeCell ref="A32:A34"/>
    <mergeCell ref="A35:A36"/>
    <mergeCell ref="A37:A39"/>
    <mergeCell ref="A40:A42"/>
    <mergeCell ref="A43:A45"/>
    <mergeCell ref="A46:A48"/>
    <mergeCell ref="A49:A50"/>
    <mergeCell ref="A51:A52"/>
    <mergeCell ref="A54:A55"/>
    <mergeCell ref="A23:A25"/>
    <mergeCell ref="A1:G1"/>
    <mergeCell ref="A2:G2"/>
    <mergeCell ref="A3:G3"/>
    <mergeCell ref="A5:A6"/>
    <mergeCell ref="B5:B6"/>
    <mergeCell ref="C5:C6"/>
    <mergeCell ref="D5:F5"/>
    <mergeCell ref="G5:G6"/>
    <mergeCell ref="A7:A8"/>
    <mergeCell ref="A12:A13"/>
    <mergeCell ref="A14:A16"/>
    <mergeCell ref="A17:A19"/>
    <mergeCell ref="A20:A22"/>
  </mergeCells>
  <pageMargins left="0.19685039370078741" right="0.19685039370078741" top="0.39370078740157483" bottom="0.19685039370078741" header="0.31496062992125984" footer="0.31496062992125984"/>
  <pageSetup paperSize="9" scale="92" orientation="portrait" r:id="rId1"/>
  <rowBreaks count="3" manualBreakCount="3">
    <brk id="22" max="6" man="1"/>
    <brk id="42" max="6" man="1"/>
    <brk id="6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2023-04-20T12:49:07Z</cp:lastPrinted>
  <dcterms:created xsi:type="dcterms:W3CDTF">2023-03-21T08:21:16Z</dcterms:created>
  <dcterms:modified xsi:type="dcterms:W3CDTF">2023-04-24T07:27:12Z</dcterms:modified>
</cp:coreProperties>
</file>