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12000"/>
  </bookViews>
  <sheets>
    <sheet name="Лист1" sheetId="1" r:id="rId1"/>
    <sheet name="Лист2" sheetId="2" r:id="rId2"/>
    <sheet name="Лист3" sheetId="3" r:id="rId3"/>
  </sheets>
  <calcPr calcId="145621" iterate="1" iterateCount="201" calcOnSave="0"/>
</workbook>
</file>

<file path=xl/calcChain.xml><?xml version="1.0" encoding="utf-8"?>
<calcChain xmlns="http://schemas.openxmlformats.org/spreadsheetml/2006/main">
  <c r="D31" i="1"/>
  <c r="E31"/>
  <c r="F31"/>
  <c r="D30"/>
  <c r="F30"/>
  <c r="E30"/>
  <c r="E25"/>
  <c r="F25"/>
  <c r="D25"/>
  <c r="D36"/>
  <c r="F36"/>
  <c r="E36"/>
  <c r="E34"/>
  <c r="F34"/>
  <c r="D34"/>
  <c r="D33"/>
  <c r="F33"/>
  <c r="E33"/>
  <c r="D52"/>
  <c r="F50"/>
  <c r="E50"/>
  <c r="D50"/>
  <c r="D24"/>
  <c r="E23"/>
  <c r="F24" s="1"/>
  <c r="D23"/>
  <c r="D48"/>
  <c r="E48"/>
  <c r="F48"/>
  <c r="D47"/>
  <c r="F47"/>
  <c r="E47"/>
  <c r="E42"/>
  <c r="F42"/>
  <c r="D42"/>
  <c r="D41"/>
  <c r="F41"/>
  <c r="E41"/>
  <c r="F52"/>
  <c r="E52"/>
  <c r="E24" l="1"/>
  <c r="D55"/>
  <c r="E55"/>
  <c r="F55"/>
  <c r="E53"/>
  <c r="F53"/>
  <c r="D53"/>
  <c r="F60"/>
  <c r="E60"/>
  <c r="D60"/>
  <c r="F59"/>
  <c r="E59"/>
  <c r="D59"/>
  <c r="F58"/>
  <c r="D81"/>
  <c r="F81"/>
  <c r="E81"/>
  <c r="D79"/>
  <c r="D77"/>
  <c r="E79"/>
  <c r="E77"/>
  <c r="E73"/>
  <c r="D73"/>
  <c r="F73"/>
  <c r="D71"/>
  <c r="F71"/>
  <c r="E71"/>
  <c r="E74"/>
  <c r="E75" s="1"/>
  <c r="F74"/>
  <c r="F75" s="1"/>
  <c r="D74"/>
  <c r="D75" s="1"/>
  <c r="E69"/>
  <c r="F69"/>
  <c r="E68"/>
  <c r="F68"/>
  <c r="D68"/>
  <c r="F66"/>
  <c r="E67"/>
  <c r="E66"/>
  <c r="D66"/>
  <c r="F67"/>
  <c r="D67"/>
  <c r="E64"/>
  <c r="F64"/>
  <c r="D64"/>
  <c r="F63"/>
  <c r="E63"/>
  <c r="D63"/>
  <c r="E19"/>
  <c r="F19"/>
  <c r="D19"/>
  <c r="E16"/>
  <c r="F16"/>
  <c r="D16"/>
  <c r="F61"/>
  <c r="D18"/>
  <c r="D15"/>
  <c r="F18"/>
  <c r="E18"/>
  <c r="E15"/>
  <c r="F15"/>
  <c r="D12"/>
  <c r="E12"/>
  <c r="F12"/>
  <c r="D69" l="1"/>
</calcChain>
</file>

<file path=xl/sharedStrings.xml><?xml version="1.0" encoding="utf-8"?>
<sst xmlns="http://schemas.openxmlformats.org/spreadsheetml/2006/main" count="258" uniqueCount="108">
  <si>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</si>
  <si>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</si>
  <si>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</si>
  <si>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</si>
  <si>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</si>
  <si>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</si>
  <si>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</si>
  <si>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</si>
  <si>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</si>
  <si>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</si>
  <si>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</si>
  <si>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</si>
  <si>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</si>
  <si>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t>2.1.</t>
  </si>
  <si>
    <t>в том числе на душу населения</t>
  </si>
  <si>
    <t>тыс. руб./чел.</t>
  </si>
  <si>
    <t>2.2.</t>
  </si>
  <si>
    <t>2.3.</t>
  </si>
  <si>
    <t>3.</t>
  </si>
  <si>
    <t>4.</t>
  </si>
  <si>
    <t>4.1.</t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</si>
  <si>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</si>
  <si>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</si>
  <si>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</si>
  <si>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</si>
  <si>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</si>
  <si>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</si>
  <si>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</si>
  <si>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</si>
  <si>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</si>
  <si>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</si>
  <si>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</si>
  <si>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</si>
  <si>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</si>
  <si>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</si>
  <si>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</si>
  <si>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</si>
  <si>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</si>
  <si>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</si>
  <si>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</si>
  <si>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</si>
  <si>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</si>
  <si>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</si>
  <si>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</si>
  <si>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</si>
  <si>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</si>
  <si>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</si>
  <si>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</si>
  <si>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</si>
  <si>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</si>
  <si>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</si>
  <si>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</si>
  <si>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</si>
  <si>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</si>
  <si>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</si>
  <si>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</si>
  <si>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</si>
  <si>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</si>
  <si>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</si>
  <si>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</si>
  <si>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</si>
  <si>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</si>
  <si>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</si>
  <si>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</si>
  <si>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</si>
  <si>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</si>
  <si>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</si>
  <si>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</si>
  <si>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</si>
  <si>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</si>
  <si>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</si>
  <si>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</si>
  <si>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</si>
  <si>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</si>
  <si>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</si>
  <si>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</si>
  <si>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</si>
  <si>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</si>
  <si>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</si>
  <si>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</si>
  <si>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</si>
  <si>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</si>
  <si>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</si>
  <si>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</si>
  <si>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</si>
  <si>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Город Новодвинск</t>
  </si>
  <si>
    <t>статистическая информация отсутствует</t>
  </si>
  <si>
    <t>х</t>
  </si>
  <si>
    <r>
      <t>Ф.И.О. лица, ответственного за предоставление данных анкеты:</t>
    </r>
    <r>
      <rPr>
        <b/>
        <u/>
        <sz val="11"/>
        <color theme="1"/>
        <rFont val="Times New Roman"/>
        <family val="1"/>
        <charset val="204"/>
      </rPr>
      <t xml:space="preserve"> Романова Юлия Ивановна</t>
    </r>
  </si>
  <si>
    <r>
      <t xml:space="preserve">Телефон: </t>
    </r>
    <r>
      <rPr>
        <b/>
        <u/>
        <sz val="11"/>
        <color theme="1"/>
        <rFont val="Times New Roman"/>
        <family val="1"/>
        <charset val="204"/>
      </rPr>
      <t>(81852) 5-12-58</t>
    </r>
  </si>
  <si>
    <r>
      <t xml:space="preserve">Адрес электронной почты: </t>
    </r>
    <r>
      <rPr>
        <b/>
        <u/>
        <sz val="11"/>
        <color theme="1"/>
        <rFont val="Times New Roman"/>
        <family val="1"/>
        <charset val="204"/>
      </rPr>
      <t>yu.romanova@novadmin.ru</t>
    </r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</si>
  <si>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</si>
  <si>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r>
      <t xml:space="preserve">Инвестиции в основной капитал 
</t>
    </r>
    <r>
      <rPr>
        <sz val="11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11"/>
        <color theme="1"/>
        <rFont val="Times New Roman"/>
        <family val="1"/>
        <charset val="204"/>
      </rPr>
      <t>)</t>
    </r>
  </si>
  <si>
    <r>
      <t xml:space="preserve">Объем работ, выполненных по виду деятельности «Строительство»  </t>
    </r>
    <r>
      <rPr>
        <sz val="11"/>
        <rFont val="Times New Roman"/>
        <family val="1"/>
        <charset val="204"/>
      </rPr>
      <t xml:space="preserve">
(по полному гругу организаций) </t>
    </r>
  </si>
  <si>
    <r>
      <t xml:space="preserve">в том числе объем работ, выполненных по виду деятельности «Строительство» </t>
    </r>
    <r>
      <rPr>
        <sz val="11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</si>
  <si>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r>
      <t>Оборот розничной торговли</t>
    </r>
    <r>
      <rPr>
        <sz val="11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</si>
  <si>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11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</si>
  <si>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11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</si>
  <si>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11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</si>
  <si>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11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</si>
  <si>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(по крупным и средним организациям)</t>
    </r>
  </si>
  <si>
    <r>
      <t xml:space="preserve">Уровень безработицы </t>
    </r>
    <r>
      <rPr>
        <sz val="11"/>
        <rFont val="Times New Roman"/>
        <family val="1"/>
        <charset val="204"/>
      </rPr>
      <t>(к численности трудоспособного населения)</t>
    </r>
  </si>
  <si>
    <t>Комментарий
(при необходимости)</t>
  </si>
  <si>
    <t>Данные не опубликованы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</si>
  <si>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без учета итогов ВПН-2020</t>
  </si>
  <si>
    <t xml:space="preserve">за январь-ноябрь 2022 года </t>
  </si>
  <si>
    <t>на начало года, без учета итогов ВПН-2020</t>
  </si>
  <si>
    <t>На конец года, согласно информации ГКУ АО "Архангельский областной центр занятости населения" отделение занятости населения по городу Новодвинску"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</si>
</sst>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Fill="1" applyAlignment="1">
      <alignment vertical="top" wrapText="1"/>
    </xf>
    <xf numFmtId="164" fontId="4" fillId="0" borderId="1" xfId="2" quotePrefix="1" applyNumberFormat="1" applyFont="1" applyFill="1" applyBorder="1" applyAlignment="1">
      <alignment horizontal="center" vertical="top" wrapText="1"/>
    </xf>
    <xf numFmtId="9" fontId="2" fillId="0" borderId="1" xfId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 wrapText="1"/>
    </xf>
    <xf numFmtId="9" fontId="2" fillId="0" borderId="3" xfId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9" fontId="4" fillId="0" borderId="3" xfId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</cellXfs>
  <cellStyles count="3">
    <cellStyle name="Normal" xfId="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zoomScale="89" zoomScaleNormal="89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32" sqref="F32"/>
    </sheetView>
  </sheetViews>
  <sheetFormatPr defaultRowHeight="15"/>
  <cols>
    <col min="1" max="1" width="4.7109375" style="43" customWidth="1"/>
    <col min="2" max="2" width="34.42578125" style="39" customWidth="1"/>
    <col min="3" max="3" width="11.140625" style="39" customWidth="1"/>
    <col min="4" max="5" width="11.28515625" style="39" customWidth="1"/>
    <col min="6" max="6" width="11.85546875" style="39" customWidth="1"/>
    <col min="7" max="7" width="32.42578125" style="39" customWidth="1"/>
    <col min="8" max="16384" width="9.140625" style="39"/>
  </cols>
  <sheetData>
    <row r="1" spans="1:7" ht="51" customHeight="1">
      <c r="A1" s="62" t="s">
        <v>74</v>
      </c>
      <c r="B1" s="62"/>
      <c r="C1" s="62"/>
      <c r="D1" s="62"/>
      <c r="E1" s="62"/>
      <c r="F1" s="62"/>
      <c r="G1" s="62"/>
    </row>
    <row r="2" spans="1:7" ht="20.25" customHeight="1">
      <c r="A2" s="65" t="s">
        <v>82</v>
      </c>
      <c r="B2" s="65"/>
      <c r="C2" s="65"/>
      <c r="D2" s="65"/>
      <c r="E2" s="65"/>
      <c r="F2" s="65"/>
      <c r="G2" s="65"/>
    </row>
    <row r="3" spans="1:7" ht="19.5" customHeight="1">
      <c r="A3" s="63" t="s">
        <v>85</v>
      </c>
      <c r="B3" s="63"/>
      <c r="C3" s="63"/>
      <c r="D3" s="63"/>
      <c r="E3" s="63"/>
      <c r="F3" s="63"/>
      <c r="G3" s="63"/>
    </row>
    <row r="5" spans="1:7" ht="39.75" customHeight="1">
      <c r="A5" s="69" t="s">
        <v>0</v>
      </c>
      <c r="B5" s="69" t="s">
        <v>1</v>
      </c>
      <c r="C5" s="69" t="s">
        <v>2</v>
      </c>
      <c r="D5" s="66" t="s">
        <v>84</v>
      </c>
      <c r="E5" s="67"/>
      <c r="F5" s="68"/>
      <c r="G5" s="69" t="s">
        <v>102</v>
      </c>
    </row>
    <row r="6" spans="1:7" ht="19.5" customHeight="1">
      <c r="A6" s="70"/>
      <c r="B6" s="70"/>
      <c r="C6" s="70"/>
      <c r="D6" s="35" t="s">
        <v>70</v>
      </c>
      <c r="E6" s="35" t="s">
        <v>69</v>
      </c>
      <c r="F6" s="2" t="s">
        <v>68</v>
      </c>
      <c r="G6" s="70"/>
    </row>
    <row r="7" spans="1:7" ht="89.25" customHeight="1">
      <c r="A7" s="56" t="s">
        <v>3</v>
      </c>
      <c r="B7" s="3" t="s">
        <v>75</v>
      </c>
      <c r="C7" s="35" t="s">
        <v>4</v>
      </c>
      <c r="D7" s="36" t="s">
        <v>87</v>
      </c>
      <c r="E7" s="36" t="s">
        <v>87</v>
      </c>
      <c r="F7" s="36" t="s">
        <v>87</v>
      </c>
      <c r="G7" s="38" t="s">
        <v>86</v>
      </c>
    </row>
    <row r="8" spans="1:7" ht="18" customHeight="1">
      <c r="A8" s="58"/>
      <c r="B8" s="4" t="s">
        <v>5</v>
      </c>
      <c r="C8" s="35"/>
      <c r="D8" s="36"/>
      <c r="E8" s="36"/>
      <c r="F8" s="37"/>
      <c r="G8" s="38"/>
    </row>
    <row r="9" spans="1:7">
      <c r="A9" s="29" t="s">
        <v>6</v>
      </c>
      <c r="B9" s="5" t="s">
        <v>7</v>
      </c>
      <c r="C9" s="6" t="s">
        <v>4</v>
      </c>
      <c r="D9" s="36" t="s">
        <v>87</v>
      </c>
      <c r="E9" s="36" t="s">
        <v>87</v>
      </c>
      <c r="F9" s="36" t="s">
        <v>87</v>
      </c>
      <c r="G9" s="38"/>
    </row>
    <row r="10" spans="1:7" ht="45">
      <c r="A10" s="29" t="s">
        <v>8</v>
      </c>
      <c r="B10" s="7" t="s">
        <v>9</v>
      </c>
      <c r="C10" s="6" t="s">
        <v>4</v>
      </c>
      <c r="D10" s="36" t="s">
        <v>87</v>
      </c>
      <c r="E10" s="36" t="s">
        <v>87</v>
      </c>
      <c r="F10" s="36" t="s">
        <v>87</v>
      </c>
      <c r="G10" s="38"/>
    </row>
    <row r="11" spans="1:7" ht="63" customHeight="1">
      <c r="A11" s="29" t="s">
        <v>10</v>
      </c>
      <c r="B11" s="7" t="s">
        <v>11</v>
      </c>
      <c r="C11" s="6" t="s">
        <v>4</v>
      </c>
      <c r="D11" s="36" t="s">
        <v>87</v>
      </c>
      <c r="E11" s="36" t="s">
        <v>87</v>
      </c>
      <c r="F11" s="36" t="s">
        <v>87</v>
      </c>
      <c r="G11" s="38"/>
    </row>
    <row r="12" spans="1:7" ht="172.5" customHeight="1">
      <c r="A12" s="56" t="s">
        <v>12</v>
      </c>
      <c r="B12" s="5" t="s">
        <v>91</v>
      </c>
      <c r="C12" s="2" t="s">
        <v>64</v>
      </c>
      <c r="D12" s="8">
        <f>39682603/1000</f>
        <v>39682.603000000003</v>
      </c>
      <c r="E12" s="45">
        <f>55359090/1000</f>
        <v>55359.09</v>
      </c>
      <c r="F12" s="45">
        <f>52866688/1000</f>
        <v>52866.688000000002</v>
      </c>
      <c r="G12" s="9"/>
    </row>
    <row r="13" spans="1:7" ht="20.25" customHeight="1">
      <c r="A13" s="58"/>
      <c r="B13" s="5" t="s">
        <v>5</v>
      </c>
      <c r="C13" s="6"/>
      <c r="D13" s="6"/>
      <c r="E13" s="6"/>
      <c r="F13" s="10"/>
      <c r="G13" s="9"/>
    </row>
    <row r="14" spans="1:7" ht="24.75" customHeight="1">
      <c r="A14" s="56" t="s">
        <v>13</v>
      </c>
      <c r="B14" s="11" t="s">
        <v>7</v>
      </c>
      <c r="C14" s="35" t="s">
        <v>64</v>
      </c>
      <c r="D14" s="8">
        <v>34170.1</v>
      </c>
      <c r="E14" s="8">
        <v>49242.192999999999</v>
      </c>
      <c r="F14" s="12">
        <v>46384.347999999998</v>
      </c>
      <c r="G14" s="9"/>
    </row>
    <row r="15" spans="1:7" ht="31.5" customHeight="1">
      <c r="A15" s="57"/>
      <c r="B15" s="5" t="s">
        <v>63</v>
      </c>
      <c r="C15" s="6" t="s">
        <v>4</v>
      </c>
      <c r="D15" s="46">
        <f>D14/31863.9</f>
        <v>1.0723765766274687</v>
      </c>
      <c r="E15" s="46">
        <f>E14/D14</f>
        <v>1.4410901050918785</v>
      </c>
      <c r="F15" s="46">
        <f>F14/E14</f>
        <v>0.94196349053747463</v>
      </c>
      <c r="G15" s="9"/>
    </row>
    <row r="16" spans="1:7" ht="33.75" customHeight="1">
      <c r="A16" s="58"/>
      <c r="B16" s="5" t="s">
        <v>14</v>
      </c>
      <c r="C16" s="6" t="s">
        <v>15</v>
      </c>
      <c r="D16" s="47">
        <f>D14/D61*1000</f>
        <v>911.73755269758249</v>
      </c>
      <c r="E16" s="47">
        <f t="shared" ref="E16:F16" si="0">E14/E61*1000</f>
        <v>1329.2893046107333</v>
      </c>
      <c r="F16" s="47">
        <f t="shared" si="0"/>
        <v>1264.7057476278765</v>
      </c>
      <c r="G16" s="9"/>
    </row>
    <row r="17" spans="1:9" ht="47.25" customHeight="1">
      <c r="A17" s="56" t="s">
        <v>16</v>
      </c>
      <c r="B17" s="15" t="s">
        <v>9</v>
      </c>
      <c r="C17" s="35" t="s">
        <v>64</v>
      </c>
      <c r="D17" s="12">
        <v>758.4</v>
      </c>
      <c r="E17" s="12">
        <v>861.21799999999996</v>
      </c>
      <c r="F17" s="12">
        <v>946.1</v>
      </c>
      <c r="G17" s="9"/>
    </row>
    <row r="18" spans="1:9" ht="31.5" customHeight="1">
      <c r="A18" s="57"/>
      <c r="B18" s="5" t="s">
        <v>63</v>
      </c>
      <c r="C18" s="6" t="s">
        <v>4</v>
      </c>
      <c r="D18" s="46">
        <f>D17/846.9</f>
        <v>0.89550123981579877</v>
      </c>
      <c r="E18" s="46">
        <f>E17/D17</f>
        <v>1.1355722573839662</v>
      </c>
      <c r="F18" s="46">
        <f>F17/E17</f>
        <v>1.0985604109528599</v>
      </c>
      <c r="G18" s="9"/>
    </row>
    <row r="19" spans="1:9" ht="33.75" customHeight="1">
      <c r="A19" s="58"/>
      <c r="B19" s="5" t="s">
        <v>14</v>
      </c>
      <c r="C19" s="6" t="s">
        <v>15</v>
      </c>
      <c r="D19" s="32">
        <f>D17/D61*1000</f>
        <v>20.235871711404023</v>
      </c>
      <c r="E19" s="32">
        <f t="shared" ref="E19:F19" si="1">E17/E61*1000</f>
        <v>23.248515279127524</v>
      </c>
      <c r="F19" s="32">
        <f t="shared" si="1"/>
        <v>25.796160977205805</v>
      </c>
      <c r="G19" s="9"/>
    </row>
    <row r="20" spans="1:9" ht="90" customHeight="1">
      <c r="A20" s="56" t="s">
        <v>17</v>
      </c>
      <c r="B20" s="15" t="s">
        <v>11</v>
      </c>
      <c r="C20" s="35" t="s">
        <v>64</v>
      </c>
      <c r="D20" s="12" t="s">
        <v>87</v>
      </c>
      <c r="E20" s="12" t="s">
        <v>87</v>
      </c>
      <c r="F20" s="12" t="s">
        <v>87</v>
      </c>
      <c r="G20" s="9" t="s">
        <v>103</v>
      </c>
    </row>
    <row r="21" spans="1:9" ht="33.75" customHeight="1">
      <c r="A21" s="57"/>
      <c r="B21" s="5" t="s">
        <v>63</v>
      </c>
      <c r="C21" s="6" t="s">
        <v>4</v>
      </c>
      <c r="D21" s="35" t="s">
        <v>87</v>
      </c>
      <c r="E21" s="35" t="s">
        <v>87</v>
      </c>
      <c r="F21" s="35" t="s">
        <v>87</v>
      </c>
      <c r="G21" s="9"/>
    </row>
    <row r="22" spans="1:9" ht="33" customHeight="1">
      <c r="A22" s="58"/>
      <c r="B22" s="5" t="s">
        <v>14</v>
      </c>
      <c r="C22" s="6" t="s">
        <v>15</v>
      </c>
      <c r="D22" s="35" t="s">
        <v>87</v>
      </c>
      <c r="E22" s="35" t="s">
        <v>87</v>
      </c>
      <c r="F22" s="35" t="s">
        <v>87</v>
      </c>
      <c r="G22" s="9"/>
    </row>
    <row r="23" spans="1:9" ht="93" customHeight="1">
      <c r="A23" s="56" t="s">
        <v>18</v>
      </c>
      <c r="B23" s="11" t="s">
        <v>92</v>
      </c>
      <c r="C23" s="35" t="s">
        <v>64</v>
      </c>
      <c r="D23" s="12">
        <f>4515.097</f>
        <v>4515.0969999999998</v>
      </c>
      <c r="E23" s="12">
        <f>3912.285</f>
        <v>3912.2849999999999</v>
      </c>
      <c r="F23" s="12">
        <v>4676.8459999999995</v>
      </c>
      <c r="G23" s="9"/>
    </row>
    <row r="24" spans="1:9" ht="34.5" customHeight="1">
      <c r="A24" s="57"/>
      <c r="B24" s="5" t="s">
        <v>66</v>
      </c>
      <c r="C24" s="6" t="s">
        <v>4</v>
      </c>
      <c r="D24" s="46">
        <f>D23/(5435.776)</f>
        <v>0.83062602285303877</v>
      </c>
      <c r="E24" s="46">
        <f>E23/D23</f>
        <v>0.86648969003323739</v>
      </c>
      <c r="F24" s="46">
        <f>F23/E23</f>
        <v>1.1954256911242407</v>
      </c>
      <c r="G24" s="9"/>
    </row>
    <row r="25" spans="1:9" ht="34.5" customHeight="1">
      <c r="A25" s="58"/>
      <c r="B25" s="5" t="s">
        <v>14</v>
      </c>
      <c r="C25" s="6" t="s">
        <v>15</v>
      </c>
      <c r="D25" s="32">
        <f>D23/D61*1000</f>
        <v>120.47326431506484</v>
      </c>
      <c r="E25" s="32">
        <f t="shared" ref="E25:F25" si="2">E23/E61*1000</f>
        <v>105.61183997408487</v>
      </c>
      <c r="F25" s="32">
        <f t="shared" si="2"/>
        <v>127.51788635620024</v>
      </c>
      <c r="G25" s="9"/>
    </row>
    <row r="26" spans="1:9" ht="62.25" customHeight="1">
      <c r="A26" s="56" t="s">
        <v>19</v>
      </c>
      <c r="B26" s="11" t="s">
        <v>93</v>
      </c>
      <c r="C26" s="35" t="s">
        <v>64</v>
      </c>
      <c r="D26" s="36" t="s">
        <v>87</v>
      </c>
      <c r="E26" s="36" t="s">
        <v>87</v>
      </c>
      <c r="F26" s="36" t="s">
        <v>87</v>
      </c>
      <c r="G26" s="38" t="s">
        <v>86</v>
      </c>
      <c r="H26" s="33"/>
      <c r="I26" s="40"/>
    </row>
    <row r="27" spans="1:9" ht="33" customHeight="1">
      <c r="A27" s="57"/>
      <c r="B27" s="5" t="s">
        <v>66</v>
      </c>
      <c r="C27" s="6" t="s">
        <v>4</v>
      </c>
      <c r="D27" s="36" t="s">
        <v>87</v>
      </c>
      <c r="E27" s="36" t="s">
        <v>87</v>
      </c>
      <c r="F27" s="36" t="s">
        <v>87</v>
      </c>
      <c r="G27" s="9"/>
      <c r="H27" s="30"/>
    </row>
    <row r="28" spans="1:9" ht="34.5" customHeight="1">
      <c r="A28" s="58"/>
      <c r="B28" s="5" t="s">
        <v>14</v>
      </c>
      <c r="C28" s="6" t="s">
        <v>15</v>
      </c>
      <c r="D28" s="36" t="s">
        <v>87</v>
      </c>
      <c r="E28" s="36" t="s">
        <v>87</v>
      </c>
      <c r="F28" s="36" t="s">
        <v>87</v>
      </c>
      <c r="G28" s="9"/>
    </row>
    <row r="29" spans="1:9" ht="120" customHeight="1">
      <c r="A29" s="56" t="s">
        <v>20</v>
      </c>
      <c r="B29" s="16" t="s">
        <v>94</v>
      </c>
      <c r="C29" s="35" t="s">
        <v>64</v>
      </c>
      <c r="D29" s="12">
        <v>281.60000000000002</v>
      </c>
      <c r="E29" s="12">
        <v>569.5</v>
      </c>
      <c r="F29" s="12">
        <v>728.1</v>
      </c>
      <c r="G29" s="1"/>
    </row>
    <row r="30" spans="1:9" ht="30.75" customHeight="1">
      <c r="A30" s="57"/>
      <c r="B30" s="17" t="s">
        <v>66</v>
      </c>
      <c r="C30" s="6" t="s">
        <v>4</v>
      </c>
      <c r="D30" s="46">
        <f>D29/(273.6)</f>
        <v>1.0292397660818713</v>
      </c>
      <c r="E30" s="46">
        <f>E29/D29</f>
        <v>2.0223721590909087</v>
      </c>
      <c r="F30" s="46">
        <f>F29/E29</f>
        <v>1.2784899034240562</v>
      </c>
      <c r="G30" s="27"/>
    </row>
    <row r="31" spans="1:9" ht="35.25" customHeight="1">
      <c r="A31" s="58"/>
      <c r="B31" s="17" t="s">
        <v>14</v>
      </c>
      <c r="C31" s="6" t="s">
        <v>15</v>
      </c>
      <c r="D31" s="32">
        <f>D29/D61*1000</f>
        <v>7.5137413949517056</v>
      </c>
      <c r="E31" s="32">
        <f t="shared" ref="E31:F31" si="3">E29/E61*1000</f>
        <v>15.373609761364863</v>
      </c>
      <c r="F31" s="32">
        <f t="shared" si="3"/>
        <v>19.852219435052898</v>
      </c>
      <c r="G31" s="9"/>
    </row>
    <row r="32" spans="1:9" ht="43.5" customHeight="1">
      <c r="A32" s="56" t="s">
        <v>21</v>
      </c>
      <c r="B32" s="11" t="s">
        <v>22</v>
      </c>
      <c r="C32" s="35" t="s">
        <v>67</v>
      </c>
      <c r="D32" s="12">
        <v>816</v>
      </c>
      <c r="E32" s="12">
        <v>6514</v>
      </c>
      <c r="F32" s="12">
        <v>5570</v>
      </c>
      <c r="G32" s="1"/>
    </row>
    <row r="33" spans="1:7" ht="25.5" customHeight="1">
      <c r="A33" s="57"/>
      <c r="B33" s="5" t="s">
        <v>65</v>
      </c>
      <c r="C33" s="6" t="s">
        <v>4</v>
      </c>
      <c r="D33" s="46">
        <f>D32/2991</f>
        <v>0.27281845536609828</v>
      </c>
      <c r="E33" s="46">
        <f>E32/D32</f>
        <v>7.9828431372549016</v>
      </c>
      <c r="F33" s="46">
        <f>F32/E32</f>
        <v>0.85508136321768502</v>
      </c>
      <c r="G33" s="9"/>
    </row>
    <row r="34" spans="1:7" ht="63.75" customHeight="1">
      <c r="A34" s="58"/>
      <c r="B34" s="5" t="s">
        <v>77</v>
      </c>
      <c r="C34" s="6" t="s">
        <v>78</v>
      </c>
      <c r="D34" s="53">
        <f>D32/D61</f>
        <v>2.1772773360371419E-2</v>
      </c>
      <c r="E34" s="53">
        <f t="shared" ref="E34:F34" si="4">E32/E61</f>
        <v>0.17584494115106361</v>
      </c>
      <c r="F34" s="53">
        <f t="shared" si="4"/>
        <v>0.15187043298069583</v>
      </c>
      <c r="G34" s="9"/>
    </row>
    <row r="35" spans="1:7" ht="57.75" customHeight="1">
      <c r="A35" s="56" t="s">
        <v>23</v>
      </c>
      <c r="B35" s="18" t="s">
        <v>24</v>
      </c>
      <c r="C35" s="19" t="s">
        <v>67</v>
      </c>
      <c r="D35" s="12">
        <v>816</v>
      </c>
      <c r="E35" s="12">
        <v>1215</v>
      </c>
      <c r="F35" s="12">
        <v>740</v>
      </c>
      <c r="G35" s="20"/>
    </row>
    <row r="36" spans="1:7" ht="23.25" customHeight="1">
      <c r="A36" s="57"/>
      <c r="B36" s="17" t="s">
        <v>65</v>
      </c>
      <c r="C36" s="6" t="s">
        <v>4</v>
      </c>
      <c r="D36" s="46">
        <f>D35/569</f>
        <v>1.4340949033391917</v>
      </c>
      <c r="E36" s="46">
        <f>E35/D35</f>
        <v>1.4889705882352942</v>
      </c>
      <c r="F36" s="46">
        <f>F35/E35</f>
        <v>0.60905349794238683</v>
      </c>
      <c r="G36" s="9"/>
    </row>
    <row r="37" spans="1:7" ht="34.5" customHeight="1">
      <c r="A37" s="56" t="s">
        <v>25</v>
      </c>
      <c r="B37" s="11" t="s">
        <v>95</v>
      </c>
      <c r="C37" s="35" t="s">
        <v>64</v>
      </c>
      <c r="D37" s="12" t="s">
        <v>87</v>
      </c>
      <c r="E37" s="12" t="s">
        <v>87</v>
      </c>
      <c r="F37" s="12" t="s">
        <v>87</v>
      </c>
      <c r="G37" s="38" t="s">
        <v>86</v>
      </c>
    </row>
    <row r="38" spans="1:7" ht="33" customHeight="1">
      <c r="A38" s="57"/>
      <c r="B38" s="5" t="s">
        <v>66</v>
      </c>
      <c r="C38" s="6" t="s">
        <v>4</v>
      </c>
      <c r="D38" s="6" t="s">
        <v>87</v>
      </c>
      <c r="E38" s="6" t="s">
        <v>87</v>
      </c>
      <c r="F38" s="13" t="s">
        <v>87</v>
      </c>
      <c r="G38" s="9"/>
    </row>
    <row r="39" spans="1:7" ht="36" customHeight="1">
      <c r="A39" s="58"/>
      <c r="B39" s="5" t="s">
        <v>14</v>
      </c>
      <c r="C39" s="6" t="s">
        <v>15</v>
      </c>
      <c r="D39" s="6" t="s">
        <v>87</v>
      </c>
      <c r="E39" s="6" t="s">
        <v>87</v>
      </c>
      <c r="F39" s="14" t="s">
        <v>87</v>
      </c>
      <c r="G39" s="9"/>
    </row>
    <row r="40" spans="1:7" ht="51" customHeight="1">
      <c r="A40" s="56" t="s">
        <v>26</v>
      </c>
      <c r="B40" s="16" t="s">
        <v>96</v>
      </c>
      <c r="C40" s="35" t="s">
        <v>64</v>
      </c>
      <c r="D40" s="8">
        <v>2469.3000000000002</v>
      </c>
      <c r="E40" s="8">
        <v>2875.8</v>
      </c>
      <c r="F40" s="8">
        <v>3478.3</v>
      </c>
      <c r="G40" s="34"/>
    </row>
    <row r="41" spans="1:7" ht="32.25" customHeight="1">
      <c r="A41" s="57"/>
      <c r="B41" s="17" t="s">
        <v>66</v>
      </c>
      <c r="C41" s="6" t="s">
        <v>4</v>
      </c>
      <c r="D41" s="48">
        <f>D40/2084.6</f>
        <v>1.1845437973711985</v>
      </c>
      <c r="E41" s="48">
        <f>E40/D40</f>
        <v>1.1646215526667476</v>
      </c>
      <c r="F41" s="48">
        <f>F40/E40</f>
        <v>1.209506919813617</v>
      </c>
      <c r="G41" s="34"/>
    </row>
    <row r="42" spans="1:7" ht="35.25" customHeight="1">
      <c r="A42" s="58"/>
      <c r="B42" s="17" t="s">
        <v>14</v>
      </c>
      <c r="C42" s="6" t="s">
        <v>15</v>
      </c>
      <c r="D42" s="32">
        <f>D40/D61*1000</f>
        <v>65.886653503388658</v>
      </c>
      <c r="E42" s="32">
        <f t="shared" ref="E42:F42" si="5">E40/E61*1000</f>
        <v>77.632005183025598</v>
      </c>
      <c r="F42" s="32">
        <f t="shared" si="5"/>
        <v>94.838586541607597</v>
      </c>
      <c r="G42" s="34"/>
    </row>
    <row r="43" spans="1:7" ht="36" customHeight="1">
      <c r="A43" s="56" t="s">
        <v>27</v>
      </c>
      <c r="B43" s="11" t="s">
        <v>97</v>
      </c>
      <c r="C43" s="35" t="s">
        <v>64</v>
      </c>
      <c r="D43" s="12" t="s">
        <v>87</v>
      </c>
      <c r="E43" s="12" t="s">
        <v>87</v>
      </c>
      <c r="F43" s="12" t="s">
        <v>87</v>
      </c>
      <c r="G43" s="38" t="s">
        <v>86</v>
      </c>
    </row>
    <row r="44" spans="1:7" ht="33.75" customHeight="1">
      <c r="A44" s="57"/>
      <c r="B44" s="5" t="s">
        <v>66</v>
      </c>
      <c r="C44" s="6" t="s">
        <v>4</v>
      </c>
      <c r="D44" s="6" t="s">
        <v>87</v>
      </c>
      <c r="E44" s="6" t="s">
        <v>87</v>
      </c>
      <c r="F44" s="13" t="s">
        <v>87</v>
      </c>
      <c r="G44" s="9"/>
    </row>
    <row r="45" spans="1:7" ht="36" customHeight="1">
      <c r="A45" s="58"/>
      <c r="B45" s="5" t="s">
        <v>14</v>
      </c>
      <c r="C45" s="6" t="s">
        <v>15</v>
      </c>
      <c r="D45" s="6" t="s">
        <v>87</v>
      </c>
      <c r="E45" s="6" t="s">
        <v>87</v>
      </c>
      <c r="F45" s="14" t="s">
        <v>87</v>
      </c>
      <c r="G45" s="9"/>
    </row>
    <row r="46" spans="1:7" ht="49.5" customHeight="1">
      <c r="A46" s="56" t="s">
        <v>28</v>
      </c>
      <c r="B46" s="16" t="s">
        <v>98</v>
      </c>
      <c r="C46" s="35" t="s">
        <v>64</v>
      </c>
      <c r="D46" s="12">
        <v>45.7</v>
      </c>
      <c r="E46" s="12">
        <v>35</v>
      </c>
      <c r="F46" s="12">
        <v>12.484</v>
      </c>
      <c r="G46" s="34"/>
    </row>
    <row r="47" spans="1:7" ht="33" customHeight="1">
      <c r="A47" s="57"/>
      <c r="B47" s="17" t="s">
        <v>66</v>
      </c>
      <c r="C47" s="6" t="s">
        <v>4</v>
      </c>
      <c r="D47" s="48">
        <f>D46/71.6</f>
        <v>0.63826815642458112</v>
      </c>
      <c r="E47" s="48">
        <f>E46/D46</f>
        <v>0.76586433260393871</v>
      </c>
      <c r="F47" s="48">
        <f>F46/E46</f>
        <v>0.35668571428571427</v>
      </c>
      <c r="G47" s="34"/>
    </row>
    <row r="48" spans="1:7" ht="36.75" customHeight="1">
      <c r="A48" s="58"/>
      <c r="B48" s="17" t="s">
        <v>14</v>
      </c>
      <c r="C48" s="6" t="s">
        <v>15</v>
      </c>
      <c r="D48" s="32">
        <f>D46/D61*1000</f>
        <v>1.2193820374619777</v>
      </c>
      <c r="E48" s="32">
        <f>E46/E61*1000</f>
        <v>0.94482237339380204</v>
      </c>
      <c r="F48" s="32">
        <f>F46/F61*1000</f>
        <v>0.34038608354237104</v>
      </c>
      <c r="G48" s="34"/>
    </row>
    <row r="49" spans="1:7" ht="58.5" customHeight="1">
      <c r="A49" s="56" t="s">
        <v>29</v>
      </c>
      <c r="B49" s="15" t="s">
        <v>99</v>
      </c>
      <c r="C49" s="19" t="s">
        <v>30</v>
      </c>
      <c r="D49" s="21">
        <v>10371</v>
      </c>
      <c r="E49" s="21">
        <v>10058</v>
      </c>
      <c r="F49" s="21">
        <v>9649</v>
      </c>
      <c r="G49" s="22"/>
    </row>
    <row r="50" spans="1:7" ht="27.75" customHeight="1">
      <c r="A50" s="58"/>
      <c r="B50" s="5" t="s">
        <v>65</v>
      </c>
      <c r="C50" s="6" t="s">
        <v>4</v>
      </c>
      <c r="D50" s="48">
        <f>D49/10550</f>
        <v>0.98303317535545021</v>
      </c>
      <c r="E50" s="48">
        <f>E49/D49</f>
        <v>0.96981968951885067</v>
      </c>
      <c r="F50" s="48">
        <f>F49/E49</f>
        <v>0.95933585205806327</v>
      </c>
      <c r="G50" s="22"/>
    </row>
    <row r="51" spans="1:7" ht="50.25" customHeight="1">
      <c r="A51" s="56" t="s">
        <v>31</v>
      </c>
      <c r="B51" s="11" t="s">
        <v>100</v>
      </c>
      <c r="C51" s="35" t="s">
        <v>32</v>
      </c>
      <c r="D51" s="12">
        <v>48780.800000000003</v>
      </c>
      <c r="E51" s="12">
        <v>55876.4</v>
      </c>
      <c r="F51" s="12">
        <v>60880.6</v>
      </c>
      <c r="G51" s="22"/>
    </row>
    <row r="52" spans="1:7" ht="25.5" customHeight="1">
      <c r="A52" s="58"/>
      <c r="B52" s="5" t="s">
        <v>65</v>
      </c>
      <c r="C52" s="6" t="s">
        <v>4</v>
      </c>
      <c r="D52" s="48">
        <f>D51/45519.2</f>
        <v>1.0716532803739962</v>
      </c>
      <c r="E52" s="48">
        <f>E51/D51</f>
        <v>1.1454588690632379</v>
      </c>
      <c r="F52" s="48">
        <f>F51/E51</f>
        <v>1.0895583824297914</v>
      </c>
      <c r="G52" s="22"/>
    </row>
    <row r="53" spans="1:7" ht="49.5" customHeight="1">
      <c r="A53" s="29" t="s">
        <v>33</v>
      </c>
      <c r="B53" s="15" t="s">
        <v>101</v>
      </c>
      <c r="C53" s="19" t="s">
        <v>4</v>
      </c>
      <c r="D53" s="51">
        <f>D54/D80</f>
        <v>2.1782858264239809E-2</v>
      </c>
      <c r="E53" s="51">
        <f t="shared" ref="E53:F53" si="6">E54/E80</f>
        <v>1.2567324955116697E-2</v>
      </c>
      <c r="F53" s="51">
        <f t="shared" si="6"/>
        <v>1.090909090909091E-2</v>
      </c>
      <c r="G53" s="27"/>
    </row>
    <row r="54" spans="1:7" ht="91.5" customHeight="1">
      <c r="A54" s="56" t="s">
        <v>34</v>
      </c>
      <c r="B54" s="15" t="s">
        <v>35</v>
      </c>
      <c r="C54" s="19" t="s">
        <v>30</v>
      </c>
      <c r="D54" s="21">
        <v>444</v>
      </c>
      <c r="E54" s="21">
        <v>259</v>
      </c>
      <c r="F54" s="21">
        <v>228</v>
      </c>
      <c r="G54" s="59" t="s">
        <v>107</v>
      </c>
    </row>
    <row r="55" spans="1:7" ht="27" customHeight="1">
      <c r="A55" s="58"/>
      <c r="B55" s="5" t="s">
        <v>65</v>
      </c>
      <c r="C55" s="23" t="s">
        <v>4</v>
      </c>
      <c r="D55" s="48">
        <f>D54/250</f>
        <v>1.776</v>
      </c>
      <c r="E55" s="48">
        <f>E54/D54</f>
        <v>0.58333333333333337</v>
      </c>
      <c r="F55" s="48">
        <f>F54/E54</f>
        <v>0.88030888030888033</v>
      </c>
      <c r="G55" s="60"/>
    </row>
    <row r="56" spans="1:7" ht="61.5" customHeight="1">
      <c r="A56" s="29" t="s">
        <v>36</v>
      </c>
      <c r="B56" s="15" t="s">
        <v>37</v>
      </c>
      <c r="C56" s="19" t="s">
        <v>30</v>
      </c>
      <c r="D56" s="52">
        <v>363</v>
      </c>
      <c r="E56" s="52">
        <v>227</v>
      </c>
      <c r="F56" s="21">
        <v>202</v>
      </c>
      <c r="G56" s="60"/>
    </row>
    <row r="57" spans="1:7" ht="82.5" customHeight="1">
      <c r="A57" s="29" t="s">
        <v>38</v>
      </c>
      <c r="B57" s="15" t="s">
        <v>39</v>
      </c>
      <c r="C57" s="19" t="s">
        <v>40</v>
      </c>
      <c r="D57" s="19">
        <v>1.85</v>
      </c>
      <c r="E57" s="19">
        <v>1.61</v>
      </c>
      <c r="F57" s="24">
        <v>1.4</v>
      </c>
      <c r="G57" s="61"/>
    </row>
    <row r="58" spans="1:7" ht="32.25" customHeight="1">
      <c r="A58" s="56" t="s">
        <v>38</v>
      </c>
      <c r="B58" s="15" t="s">
        <v>76</v>
      </c>
      <c r="C58" s="6" t="s">
        <v>30</v>
      </c>
      <c r="D58" s="31">
        <v>37256</v>
      </c>
      <c r="E58" s="31">
        <v>36832</v>
      </c>
      <c r="F58" s="31">
        <f>36832-254-58</f>
        <v>36520</v>
      </c>
      <c r="G58" s="27" t="s">
        <v>104</v>
      </c>
    </row>
    <row r="59" spans="1:7" ht="37.5" customHeight="1">
      <c r="A59" s="57"/>
      <c r="B59" s="25" t="s">
        <v>73</v>
      </c>
      <c r="C59" s="26" t="s">
        <v>30</v>
      </c>
      <c r="D59" s="50">
        <f>D58-37699</f>
        <v>-443</v>
      </c>
      <c r="E59" s="50">
        <f>E58-D58</f>
        <v>-424</v>
      </c>
      <c r="F59" s="50">
        <f>F58-E58</f>
        <v>-312</v>
      </c>
      <c r="G59" s="22"/>
    </row>
    <row r="60" spans="1:7" ht="23.25" customHeight="1">
      <c r="A60" s="58"/>
      <c r="B60" s="5" t="s">
        <v>41</v>
      </c>
      <c r="C60" s="6" t="s">
        <v>4</v>
      </c>
      <c r="D60" s="48">
        <f>D58/37699-1</f>
        <v>-1.1750974826918448E-2</v>
      </c>
      <c r="E60" s="48">
        <f>E58/D58-1</f>
        <v>-1.138071719991407E-2</v>
      </c>
      <c r="F60" s="48">
        <f>F58/E58-1</f>
        <v>-8.4708948740226386E-3</v>
      </c>
      <c r="G60" s="22"/>
    </row>
    <row r="61" spans="1:7" ht="33" customHeight="1">
      <c r="A61" s="29" t="s">
        <v>42</v>
      </c>
      <c r="B61" s="15" t="s">
        <v>72</v>
      </c>
      <c r="C61" s="19" t="s">
        <v>30</v>
      </c>
      <c r="D61" s="21">
        <v>37478</v>
      </c>
      <c r="E61" s="21">
        <v>37044</v>
      </c>
      <c r="F61" s="21">
        <f>(36832+(36832-254-58))/2</f>
        <v>36676</v>
      </c>
      <c r="G61" s="27" t="s">
        <v>104</v>
      </c>
    </row>
    <row r="62" spans="1:7" ht="27" customHeight="1">
      <c r="A62" s="56" t="s">
        <v>43</v>
      </c>
      <c r="B62" s="11" t="s">
        <v>44</v>
      </c>
      <c r="C62" s="35" t="s">
        <v>30</v>
      </c>
      <c r="D62" s="35">
        <v>302</v>
      </c>
      <c r="E62" s="35">
        <v>263</v>
      </c>
      <c r="F62" s="21">
        <v>256</v>
      </c>
      <c r="G62" s="9"/>
    </row>
    <row r="63" spans="1:7" ht="25.5" customHeight="1">
      <c r="A63" s="57"/>
      <c r="B63" s="5" t="s">
        <v>65</v>
      </c>
      <c r="C63" s="6" t="s">
        <v>4</v>
      </c>
      <c r="D63" s="48">
        <f>D62/306</f>
        <v>0.98692810457516345</v>
      </c>
      <c r="E63" s="48">
        <f>E62/D62</f>
        <v>0.87086092715231789</v>
      </c>
      <c r="F63" s="48">
        <f>F62/E62</f>
        <v>0.97338403041825095</v>
      </c>
      <c r="G63" s="9"/>
    </row>
    <row r="64" spans="1:7" ht="34.5" customHeight="1">
      <c r="A64" s="58"/>
      <c r="B64" s="5" t="s">
        <v>45</v>
      </c>
      <c r="C64" s="6" t="s">
        <v>46</v>
      </c>
      <c r="D64" s="32">
        <f>D62/D61*1000</f>
        <v>8.0580607289609905</v>
      </c>
      <c r="E64" s="32">
        <f>E62/E61*1000</f>
        <v>7.0996652629305697</v>
      </c>
      <c r="F64" s="32">
        <f t="shared" ref="F64" si="7">F62/F61*1000</f>
        <v>6.9800414439960736</v>
      </c>
      <c r="G64" s="9"/>
    </row>
    <row r="65" spans="1:7" ht="27.75" customHeight="1">
      <c r="A65" s="56" t="s">
        <v>47</v>
      </c>
      <c r="B65" s="11" t="s">
        <v>48</v>
      </c>
      <c r="C65" s="35" t="s">
        <v>30</v>
      </c>
      <c r="D65" s="35">
        <v>523</v>
      </c>
      <c r="E65" s="35">
        <v>674</v>
      </c>
      <c r="F65" s="21">
        <v>510</v>
      </c>
      <c r="G65" s="9"/>
    </row>
    <row r="66" spans="1:7" ht="21.75" customHeight="1">
      <c r="A66" s="57"/>
      <c r="B66" s="5" t="s">
        <v>65</v>
      </c>
      <c r="C66" s="6" t="s">
        <v>4</v>
      </c>
      <c r="D66" s="48">
        <f>D65/481</f>
        <v>1.0873180873180872</v>
      </c>
      <c r="E66" s="48">
        <f>E65/D65</f>
        <v>1.2887189292543022</v>
      </c>
      <c r="F66" s="48">
        <f>F65/E65</f>
        <v>0.75667655786350152</v>
      </c>
      <c r="G66" s="9"/>
    </row>
    <row r="67" spans="1:7" ht="35.25" customHeight="1">
      <c r="A67" s="58"/>
      <c r="B67" s="5" t="s">
        <v>49</v>
      </c>
      <c r="C67" s="6" t="s">
        <v>46</v>
      </c>
      <c r="D67" s="32">
        <f>D65/D61*1000</f>
        <v>13.954853514061583</v>
      </c>
      <c r="E67" s="32">
        <f>E65/E61*1000</f>
        <v>18.194579419069214</v>
      </c>
      <c r="F67" s="32">
        <f t="shared" ref="F67" si="8">F65/F61*1000</f>
        <v>13.905551314210928</v>
      </c>
      <c r="G67" s="9"/>
    </row>
    <row r="68" spans="1:7" ht="35.25" customHeight="1">
      <c r="A68" s="56" t="s">
        <v>50</v>
      </c>
      <c r="B68" s="11" t="s">
        <v>51</v>
      </c>
      <c r="C68" s="35" t="s">
        <v>30</v>
      </c>
      <c r="D68" s="35">
        <f>D62-D65</f>
        <v>-221</v>
      </c>
      <c r="E68" s="35">
        <f t="shared" ref="E68:F68" si="9">E62-E65</f>
        <v>-411</v>
      </c>
      <c r="F68" s="35">
        <f t="shared" si="9"/>
        <v>-254</v>
      </c>
      <c r="G68" s="9"/>
    </row>
    <row r="69" spans="1:7" ht="33" customHeight="1">
      <c r="A69" s="58"/>
      <c r="B69" s="7" t="s">
        <v>80</v>
      </c>
      <c r="C69" s="23" t="s">
        <v>46</v>
      </c>
      <c r="D69" s="49">
        <f>D64-D67</f>
        <v>-5.8967927851005921</v>
      </c>
      <c r="E69" s="49">
        <f t="shared" ref="E69:F69" si="10">E64-E67</f>
        <v>-11.094914156138644</v>
      </c>
      <c r="F69" s="49">
        <f t="shared" si="10"/>
        <v>-6.9255098702148548</v>
      </c>
      <c r="G69" s="9"/>
    </row>
    <row r="70" spans="1:7" ht="27" customHeight="1">
      <c r="A70" s="56" t="s">
        <v>52</v>
      </c>
      <c r="B70" s="11" t="s">
        <v>53</v>
      </c>
      <c r="C70" s="35" t="s">
        <v>30</v>
      </c>
      <c r="D70" s="21">
        <v>645</v>
      </c>
      <c r="E70" s="21">
        <v>808</v>
      </c>
      <c r="F70" s="21">
        <v>685</v>
      </c>
      <c r="G70" s="9"/>
    </row>
    <row r="71" spans="1:7" ht="26.25" customHeight="1">
      <c r="A71" s="58"/>
      <c r="B71" s="5" t="s">
        <v>65</v>
      </c>
      <c r="C71" s="6" t="s">
        <v>4</v>
      </c>
      <c r="D71" s="48">
        <f>D70/794</f>
        <v>0.81234256926952142</v>
      </c>
      <c r="E71" s="48">
        <f>E70/D70</f>
        <v>1.2527131782945737</v>
      </c>
      <c r="F71" s="48">
        <f>F70/E70</f>
        <v>0.84777227722772275</v>
      </c>
      <c r="G71" s="9"/>
    </row>
    <row r="72" spans="1:7" ht="27" customHeight="1">
      <c r="A72" s="56" t="s">
        <v>54</v>
      </c>
      <c r="B72" s="11" t="s">
        <v>55</v>
      </c>
      <c r="C72" s="35" t="s">
        <v>30</v>
      </c>
      <c r="D72" s="21">
        <v>864</v>
      </c>
      <c r="E72" s="21">
        <v>823</v>
      </c>
      <c r="F72" s="21">
        <v>743</v>
      </c>
      <c r="G72" s="9"/>
    </row>
    <row r="73" spans="1:7" ht="22.5" customHeight="1">
      <c r="A73" s="58"/>
      <c r="B73" s="5" t="s">
        <v>65</v>
      </c>
      <c r="C73" s="6" t="s">
        <v>4</v>
      </c>
      <c r="D73" s="48">
        <f>D72/1002</f>
        <v>0.86227544910179643</v>
      </c>
      <c r="E73" s="48">
        <f>E72/D72</f>
        <v>0.95254629629629628</v>
      </c>
      <c r="F73" s="48">
        <f>F72/E72</f>
        <v>0.9027946537059538</v>
      </c>
      <c r="G73" s="9"/>
    </row>
    <row r="74" spans="1:7" ht="33" customHeight="1">
      <c r="A74" s="56" t="s">
        <v>56</v>
      </c>
      <c r="B74" s="11" t="s">
        <v>79</v>
      </c>
      <c r="C74" s="35" t="s">
        <v>30</v>
      </c>
      <c r="D74" s="21">
        <f>D70-D72</f>
        <v>-219</v>
      </c>
      <c r="E74" s="21">
        <f t="shared" ref="E74:F74" si="11">E70-E72</f>
        <v>-15</v>
      </c>
      <c r="F74" s="21">
        <f t="shared" si="11"/>
        <v>-58</v>
      </c>
      <c r="G74" s="9"/>
    </row>
    <row r="75" spans="1:7" ht="33" customHeight="1">
      <c r="A75" s="58"/>
      <c r="B75" s="7" t="s">
        <v>81</v>
      </c>
      <c r="C75" s="23" t="s">
        <v>46</v>
      </c>
      <c r="D75" s="49">
        <f>D74/D61*1000</f>
        <v>-5.8434281445114467</v>
      </c>
      <c r="E75" s="49">
        <f t="shared" ref="E75:F75" si="12">E74/E61*1000</f>
        <v>-0.40492387431162941</v>
      </c>
      <c r="F75" s="49">
        <f t="shared" si="12"/>
        <v>-1.5814156396553605</v>
      </c>
      <c r="G75" s="9"/>
    </row>
    <row r="76" spans="1:7" ht="25.5" customHeight="1">
      <c r="A76" s="56" t="s">
        <v>57</v>
      </c>
      <c r="B76" s="44" t="s">
        <v>58</v>
      </c>
      <c r="C76" s="28" t="s">
        <v>59</v>
      </c>
      <c r="D76" s="21">
        <v>197</v>
      </c>
      <c r="E76" s="21">
        <v>251</v>
      </c>
      <c r="F76" s="21">
        <v>239</v>
      </c>
      <c r="G76" s="1" t="s">
        <v>105</v>
      </c>
    </row>
    <row r="77" spans="1:7" ht="25.5" customHeight="1">
      <c r="A77" s="58"/>
      <c r="B77" s="5" t="s">
        <v>65</v>
      </c>
      <c r="C77" s="6" t="s">
        <v>4</v>
      </c>
      <c r="D77" s="48">
        <f>D76/281</f>
        <v>0.70106761565836295</v>
      </c>
      <c r="E77" s="48">
        <f>E76/D76</f>
        <v>1.2741116751269035</v>
      </c>
      <c r="F77" s="48" t="s">
        <v>87</v>
      </c>
      <c r="G77" s="9"/>
    </row>
    <row r="78" spans="1:7" ht="25.5" customHeight="1">
      <c r="A78" s="56" t="s">
        <v>60</v>
      </c>
      <c r="B78" s="11" t="s">
        <v>61</v>
      </c>
      <c r="C78" s="35" t="s">
        <v>59</v>
      </c>
      <c r="D78" s="35">
        <v>164</v>
      </c>
      <c r="E78" s="35">
        <v>183</v>
      </c>
      <c r="F78" s="21">
        <v>164</v>
      </c>
      <c r="G78" s="1" t="s">
        <v>105</v>
      </c>
    </row>
    <row r="79" spans="1:7" ht="24" customHeight="1">
      <c r="A79" s="58"/>
      <c r="B79" s="5" t="s">
        <v>65</v>
      </c>
      <c r="C79" s="6" t="s">
        <v>4</v>
      </c>
      <c r="D79" s="48">
        <f>D78/203</f>
        <v>0.80788177339901479</v>
      </c>
      <c r="E79" s="48">
        <f>E78/D78</f>
        <v>1.1158536585365855</v>
      </c>
      <c r="F79" s="48" t="s">
        <v>87</v>
      </c>
      <c r="G79" s="9"/>
    </row>
    <row r="80" spans="1:7" ht="64.5" customHeight="1">
      <c r="A80" s="56" t="s">
        <v>62</v>
      </c>
      <c r="B80" s="11" t="s">
        <v>71</v>
      </c>
      <c r="C80" s="35" t="s">
        <v>30</v>
      </c>
      <c r="D80" s="21">
        <v>20383</v>
      </c>
      <c r="E80" s="21">
        <v>20609</v>
      </c>
      <c r="F80" s="21">
        <v>20900</v>
      </c>
      <c r="G80" s="1" t="s">
        <v>106</v>
      </c>
    </row>
    <row r="81" spans="1:8" ht="24.75" customHeight="1">
      <c r="A81" s="58"/>
      <c r="B81" s="5" t="s">
        <v>65</v>
      </c>
      <c r="C81" s="6" t="s">
        <v>4</v>
      </c>
      <c r="D81" s="48">
        <f>D80/20620</f>
        <v>0.98850630455868094</v>
      </c>
      <c r="E81" s="48">
        <f>E80/D80</f>
        <v>1.0110876710984644</v>
      </c>
      <c r="F81" s="48">
        <f>F80/E80</f>
        <v>1.0141200446406911</v>
      </c>
      <c r="G81" s="9"/>
    </row>
    <row r="83" spans="1:8" ht="39.75" customHeight="1">
      <c r="A83" s="64" t="s">
        <v>83</v>
      </c>
      <c r="B83" s="64"/>
      <c r="C83" s="64"/>
      <c r="D83" s="64"/>
      <c r="E83" s="64"/>
      <c r="F83" s="64"/>
      <c r="G83" s="64"/>
    </row>
    <row r="84" spans="1:8">
      <c r="A84" s="41" t="s">
        <v>88</v>
      </c>
      <c r="B84" s="42"/>
      <c r="C84" s="42"/>
      <c r="D84" s="42"/>
      <c r="E84" s="42"/>
      <c r="F84" s="42"/>
      <c r="G84" s="42"/>
      <c r="H84" s="42"/>
    </row>
    <row r="85" spans="1:8">
      <c r="A85" s="54" t="s">
        <v>89</v>
      </c>
      <c r="B85" s="55"/>
      <c r="C85" s="55"/>
      <c r="D85" s="55"/>
      <c r="E85" s="55"/>
      <c r="F85" s="55"/>
      <c r="G85" s="55"/>
    </row>
    <row r="86" spans="1:8">
      <c r="A86" s="54" t="s">
        <v>90</v>
      </c>
      <c r="B86" s="55"/>
      <c r="C86" s="55"/>
      <c r="D86" s="55"/>
      <c r="E86" s="55"/>
      <c r="F86" s="55"/>
      <c r="G86" s="55"/>
    </row>
  </sheetData>
  <mergeCells count="39">
    <mergeCell ref="A14:A16"/>
    <mergeCell ref="A17:A19"/>
    <mergeCell ref="A3:G3"/>
    <mergeCell ref="A83:G83"/>
    <mergeCell ref="A2:G2"/>
    <mergeCell ref="D5:F5"/>
    <mergeCell ref="G5:G6"/>
    <mergeCell ref="C5:C6"/>
    <mergeCell ref="B5:B6"/>
    <mergeCell ref="A5:A6"/>
    <mergeCell ref="A80:A81"/>
    <mergeCell ref="A72:A73"/>
    <mergeCell ref="A74:A75"/>
    <mergeCell ref="A78:A79"/>
    <mergeCell ref="A76:A77"/>
    <mergeCell ref="A29:A31"/>
    <mergeCell ref="A12:A13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A85:G85"/>
    <mergeCell ref="A86:G86"/>
    <mergeCell ref="A32:A34"/>
    <mergeCell ref="A35:A36"/>
    <mergeCell ref="A37:A39"/>
    <mergeCell ref="A70:A71"/>
    <mergeCell ref="G54:G57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2023-04-11T12:02:01Z</cp:lastPrinted>
  <dcterms:created xsi:type="dcterms:W3CDTF">2023-03-21T08:21:16Z</dcterms:created>
  <dcterms:modified xsi:type="dcterms:W3CDTF">2023-04-12T09:41:23Z</dcterms:modified>
</cp:coreProperties>
</file>