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Бюджетный\ЗАПРОСЫ, ОТЧЕТЫ 2023\Союз городов Центра и Северо-Запада России\"/>
    </mc:Choice>
  </mc:AlternateContent>
  <bookViews>
    <workbookView xWindow="120" yWindow="390" windowWidth="24915" windowHeight="12030"/>
  </bookViews>
  <sheets>
    <sheet name="Часть 1" sheetId="1" r:id="rId1"/>
    <sheet name="Часть 2" sheetId="5" r:id="rId2"/>
    <sheet name="Часть 3" sheetId="2" r:id="rId3"/>
  </sheets>
  <definedNames>
    <definedName name="_xlnm.Print_Titles" localSheetId="2">'Часть 3'!$2:$4</definedName>
  </definedNames>
  <calcPr calcId="152511"/>
</workbook>
</file>

<file path=xl/calcChain.xml><?xml version="1.0" encoding="utf-8"?>
<calcChain xmlns="http://schemas.openxmlformats.org/spreadsheetml/2006/main">
  <c r="H13" i="2" l="1"/>
  <c r="H12" i="2"/>
  <c r="H10" i="2"/>
  <c r="H8" i="2"/>
  <c r="H6" i="2"/>
  <c r="H5" i="2"/>
  <c r="E38" i="5" l="1"/>
  <c r="D38" i="5"/>
  <c r="E35" i="5"/>
  <c r="D35" i="5"/>
  <c r="E21" i="5"/>
  <c r="E6" i="5" s="1"/>
  <c r="D21" i="5"/>
  <c r="D6" i="5" s="1"/>
  <c r="F29" i="1" l="1"/>
  <c r="F26" i="1"/>
  <c r="F28" i="1"/>
  <c r="F27" i="1"/>
  <c r="F25" i="1"/>
  <c r="F23" i="1"/>
  <c r="F20" i="1"/>
  <c r="E18" i="1"/>
  <c r="D18" i="1"/>
  <c r="F13" i="1"/>
  <c r="F9" i="1"/>
  <c r="F8" i="1"/>
  <c r="E13" i="1" l="1"/>
  <c r="D13" i="1"/>
  <c r="F14" i="1" s="1"/>
  <c r="E9" i="1"/>
  <c r="D9" i="1"/>
  <c r="F10" i="1" l="1"/>
  <c r="E17" i="1"/>
  <c r="D17" i="1"/>
</calcChain>
</file>

<file path=xl/sharedStrings.xml><?xml version="1.0" encoding="utf-8"?>
<sst xmlns="http://schemas.openxmlformats.org/spreadsheetml/2006/main" count="259" uniqueCount="169">
  <si>
    <t>тыс.руб.</t>
  </si>
  <si>
    <t>Наименование показателя</t>
  </si>
  <si>
    <t>единица измерения</t>
  </si>
  <si>
    <t>тыс.чел.</t>
  </si>
  <si>
    <t>Численность населения</t>
  </si>
  <si>
    <t>Расходы, всего</t>
  </si>
  <si>
    <t>Дефицит (-), профицит (+)</t>
  </si>
  <si>
    <t>Источники финансирования дефицита бюджета</t>
  </si>
  <si>
    <t xml:space="preserve">кредиты кредитных организаций </t>
  </si>
  <si>
    <t>иные источники</t>
  </si>
  <si>
    <t>Исполнено по бюджету за</t>
  </si>
  <si>
    <t>Доходы, всего</t>
  </si>
  <si>
    <t>Объем муниципального долга на конец периода</t>
  </si>
  <si>
    <t>муниципальные гарантии</t>
  </si>
  <si>
    <t xml:space="preserve">продажа акций и иных форм участия в капитале, находящихся в муниципальной собственности </t>
  </si>
  <si>
    <t>в том числе:</t>
  </si>
  <si>
    <t>налоговые и неналоговые доходы</t>
  </si>
  <si>
    <t xml:space="preserve">безвозмездные поступления </t>
  </si>
  <si>
    <t>вышестоящих бюджетов</t>
  </si>
  <si>
    <t xml:space="preserve">собственных поступлений </t>
  </si>
  <si>
    <t>в том числе за счет:</t>
  </si>
  <si>
    <t>из них:</t>
  </si>
  <si>
    <t>Часть 1 "Основные параметры бюджета"</t>
  </si>
  <si>
    <t>(наименование муниципального образования)</t>
  </si>
  <si>
    <t>№ п/п</t>
  </si>
  <si>
    <t>Примечание</t>
  </si>
  <si>
    <t>объем муниципального долга по бюджетным кредитам</t>
  </si>
  <si>
    <t>объем муниципального долга по коммерческим кредитам</t>
  </si>
  <si>
    <t>собственных финансовых ресурсов</t>
  </si>
  <si>
    <t>Объем расходов на:</t>
  </si>
  <si>
    <t>Транспорт (подраздел 0408)</t>
  </si>
  <si>
    <t>1.1</t>
  </si>
  <si>
    <t>х</t>
  </si>
  <si>
    <t>1.2</t>
  </si>
  <si>
    <t>Дорожное хозяйство (дорожные фонды) (подраздел 04.09)</t>
  </si>
  <si>
    <t>1.3</t>
  </si>
  <si>
    <t>Жилищное хозяйство (подраздел 05.01)</t>
  </si>
  <si>
    <t>1.4</t>
  </si>
  <si>
    <t>1.5</t>
  </si>
  <si>
    <t>1.6</t>
  </si>
  <si>
    <t>1.7</t>
  </si>
  <si>
    <t>Благоустройство (подраздел 05.03)</t>
  </si>
  <si>
    <t>Дошкольное образование (подраздел 07.01)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</si>
  <si>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</si>
  <si>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</si>
  <si>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</si>
  <si>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</si>
  <si>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</si>
  <si>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</si>
  <si>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</si>
  <si>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</si>
  <si>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</si>
  <si>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</si>
  <si>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</si>
  <si>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</si>
  <si>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</si>
  <si>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Часть 3 "Расходы"</t>
  </si>
  <si>
    <t>3.1</t>
  </si>
  <si>
    <t>3.2</t>
  </si>
  <si>
    <t>3.3</t>
  </si>
  <si>
    <t>3.4</t>
  </si>
  <si>
    <t>3.5</t>
  </si>
  <si>
    <t>3.6</t>
  </si>
  <si>
    <t>3.7</t>
  </si>
  <si>
    <t>3.8</t>
  </si>
  <si>
    <t>объем муниципального долга по ценным бумагам</t>
  </si>
  <si>
    <t xml:space="preserve">Фактическое значение </t>
  </si>
  <si>
    <t>2</t>
  </si>
  <si>
    <t xml:space="preserve"> Исполнение бюджета по доходам</t>
  </si>
  <si>
    <t>2.1</t>
  </si>
  <si>
    <t>2.2</t>
  </si>
  <si>
    <t>Налоговые доходы бюджета муниципального образования, всего</t>
  </si>
  <si>
    <t>2.2.1</t>
  </si>
  <si>
    <t>2.2.2</t>
  </si>
  <si>
    <t>2.2.3</t>
  </si>
  <si>
    <t>налог на имущество физических лиц</t>
  </si>
  <si>
    <t>2.2.4</t>
  </si>
  <si>
    <t>земельный налог</t>
  </si>
  <si>
    <t>2.3</t>
  </si>
  <si>
    <t>Неналоговые доходы бюджета муниципального образования, всего</t>
  </si>
  <si>
    <t>доходы от использования имущества, находящегося в государственной и муниципальной собственности</t>
  </si>
  <si>
    <t>из них доходы, получаемые в виде арендной платы за земельные участки,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</si>
  <si>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</si>
  <si>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2.4</t>
  </si>
  <si>
    <t>2.5</t>
  </si>
  <si>
    <t>из нее объем задолженности, приостановленной к взысканию</t>
  </si>
  <si>
    <t>2.6</t>
  </si>
  <si>
    <t>2.7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</si>
  <si>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</si>
  <si>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>2.8</t>
  </si>
  <si>
    <t>из нее передано на взыскание в службу судебных приставов</t>
  </si>
  <si>
    <t>2.9</t>
  </si>
  <si>
    <t>2.10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</si>
  <si>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</si>
  <si>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2.11</t>
  </si>
  <si>
    <t>2.12</t>
  </si>
  <si>
    <t>2.13</t>
  </si>
  <si>
    <t>по налогу на имущество физических лиц</t>
  </si>
  <si>
    <t>по земельному налогу</t>
  </si>
  <si>
    <t>2.14</t>
  </si>
  <si>
    <t>Площадь территории муниципального образования</t>
  </si>
  <si>
    <t>тыс.кв.м</t>
  </si>
  <si>
    <t>налог на доходы физических лиц</t>
  </si>
  <si>
    <t>тыс. руб.</t>
  </si>
  <si>
    <t>из них по видам налогов (с указанием норматива отчисления)</t>
  </si>
  <si>
    <t>АНКЕТА 
к информационному обмену по основным показателям бюджетов муниципальных образований Союза городов Центра и Северо-Запада России за 2021 - 2022 годы</t>
  </si>
  <si>
    <t xml:space="preserve">2021 год </t>
  </si>
  <si>
    <t>2022 год</t>
  </si>
  <si>
    <t>бюджетные кредиты</t>
  </si>
  <si>
    <t>2021 год, в том числе за счет</t>
  </si>
  <si>
    <t>2022 год, в том числе за счет</t>
  </si>
  <si>
    <t>Дополнительное образование детей (подраздел 07.03)</t>
  </si>
  <si>
    <t>Общее образование (подраздел 07.02)</t>
  </si>
  <si>
    <t>повлияло положительно/ повлияло отрицательно/ 
не повлияло</t>
  </si>
  <si>
    <t>Заполняется в случае, если в пункте 1.19 указывается "повлияло отрицательно"</t>
  </si>
  <si>
    <t>Объем просроченной кредиторской задолженности на конец отчетного периода</t>
  </si>
  <si>
    <t>Часть 2 "Доходы"</t>
  </si>
  <si>
    <t>Единица измерения</t>
  </si>
  <si>
    <t>2021 год</t>
  </si>
  <si>
    <r>
      <t xml:space="preserve">Доходы бюджета муниципального образования </t>
    </r>
    <r>
      <rPr>
        <i/>
        <sz val="11"/>
        <rFont val="Times New Roman"/>
        <family val="2"/>
        <charset val="204"/>
      </rPr>
      <t>(пп 2.2+2.4+2.5)</t>
    </r>
  </si>
  <si>
    <t>налоги на совокупный доход</t>
  </si>
  <si>
    <t>из них налог, взимаемый в связи с применением патентной системы налогообложения</t>
  </si>
  <si>
    <t>Налоги, передаваемые в соответствии с нормативно-правовыми актами субъектов РФ, всего</t>
  </si>
  <si>
    <t>2.4.1</t>
  </si>
  <si>
    <t>2.4.2</t>
  </si>
  <si>
    <r>
      <t xml:space="preserve">Безвозмездные поступления в бюджет муниципального образования, всего                                      </t>
    </r>
    <r>
      <rPr>
        <i/>
        <sz val="11"/>
        <rFont val="Times New Roman"/>
        <family val="2"/>
        <charset val="204"/>
      </rPr>
      <t>(пп 2.5.1+2.5.2+2.5.3+2.5.4)</t>
    </r>
  </si>
  <si>
    <t>2.5.1</t>
  </si>
  <si>
    <t>безвозмездные поступления от других бюджетов бюджетной системы РФ</t>
  </si>
  <si>
    <t>из них субвенции</t>
  </si>
  <si>
    <t>2.5.2</t>
  </si>
  <si>
    <t>прочие безвозмездные поступления</t>
  </si>
  <si>
    <t>2.5.3</t>
  </si>
  <si>
    <t>доходы бюджетов от возврата остатков субсидий, субвенций и иных межбюджетных трансфертов, имеющих целевое назначение, прошлых лет</t>
  </si>
  <si>
    <t>2.5.4</t>
  </si>
  <si>
    <t xml:space="preserve">возврат остатков субсидий, субвенций и иных межбюджетных трансфертов, имеющих целевое назначение, прошлых лет </t>
  </si>
  <si>
    <t xml:space="preserve">Общая сумма задолженности по налогам (без учета пеней и штрафов) в бюджет муниципального образования (по состоянию на 01.01.2022, 01.01.2023)       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</si>
  <si>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01.01.2022, 01.01.2023) </t>
  </si>
  <si>
    <t>Общий объем списанной задолженности по налогам и неналоговым платежам, поступающим в бюджет муниципального образования, признанной безнадежной к взысканию</t>
  </si>
  <si>
    <t>Сумма льгот по местным налогам, предоставленных в соответствии с федеральным законодательством (по данным отчета 5-МН за 2020 год, за 2021 год) , в том числе:</t>
  </si>
  <si>
    <t>2.11.1</t>
  </si>
  <si>
    <t>2.11.2</t>
  </si>
  <si>
    <t>Сумма льгот по местным налогам, предоставленных в соответствии с нормативными правовыми актами представительных органов муниципальных образований (по данным отчета 5-МН за 2020 год, за 2021 год), в том числе:</t>
  </si>
  <si>
    <t>2.12.1</t>
  </si>
  <si>
    <t>2.12.2</t>
  </si>
  <si>
    <t xml:space="preserve">Объем выпадающих доходов муниципального образования в результате предоставления мер поддержки субъектам малого и среднего предпринимательства, установленных нормативными правовыми актами органов местного самоуправления </t>
  </si>
  <si>
    <t>Повлияло ли введение механизма единого налогового счета (ЕНС) на финансовую стабильность бюджета муниципального образования в 2023 году?</t>
  </si>
  <si>
    <t>Какие меры принимаются для сокращения кассового разрыва бюджета</t>
  </si>
  <si>
    <t>3.9</t>
  </si>
  <si>
    <t>3.10</t>
  </si>
  <si>
    <t>Объем расходов на капитальное строительство</t>
  </si>
  <si>
    <t>3.11</t>
  </si>
  <si>
    <t>3.12</t>
  </si>
  <si>
    <t>Объем расходов, направляемых на обеспечение мер социальной поддержки, установленных органами местного самоуправления (в соответствии с абз. 2 ч.5 ст.20 ФЗ от 06.10.2003 №131-ФЗ)</t>
  </si>
  <si>
    <t>Штатная численность органов местного самоуправления на конец года</t>
  </si>
  <si>
    <t>Штатная численность муниципальных казенных учреждений на конец года</t>
  </si>
  <si>
    <t>шт.ед.</t>
  </si>
  <si>
    <t>нет</t>
  </si>
  <si>
    <t>повлияло</t>
  </si>
  <si>
    <t>сокращались расходы</t>
  </si>
  <si>
    <t>Исполнители:</t>
  </si>
  <si>
    <t xml:space="preserve">Платонова Екатерина Викторовна </t>
  </si>
  <si>
    <t>Часть 1 и 2</t>
  </si>
  <si>
    <t>(8112) 29-04-11</t>
  </si>
  <si>
    <t>ev.platonova@pskovadmin.ru</t>
  </si>
  <si>
    <t>Перова Полина Юрьевна</t>
  </si>
  <si>
    <t>Часть 3</t>
  </si>
  <si>
    <t>(8112) 29-04-08</t>
  </si>
  <si>
    <t>py.perova@pskovadmin.ru</t>
  </si>
  <si>
    <t>город Псков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</si>
</sst>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i/>
      <sz val="14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i/>
      <sz val="13"/>
      <color rgb="FFFF0000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2"/>
      <charset val="204"/>
    </font>
    <font>
      <b/>
      <sz val="11"/>
      <name val="Times New Roman"/>
      <family val="2"/>
      <charset val="204"/>
    </font>
    <font>
      <i/>
      <sz val="11"/>
      <name val="Times New Roman"/>
      <family val="2"/>
      <charset val="204"/>
    </font>
    <font>
      <sz val="14"/>
      <name val="Times New Roman"/>
      <family val="2"/>
      <charset val="204"/>
    </font>
    <font>
      <sz val="10"/>
      <color rgb="FF000000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3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2" borderId="1" xfId="0" applyNumberFormat="1" applyFont="1" applyFill="1" applyBorder="1"/>
    <xf numFmtId="165" fontId="1" fillId="0" borderId="0" xfId="0" applyNumberFormat="1" applyFont="1"/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/>
    </xf>
    <xf numFmtId="164" fontId="1" fillId="2" borderId="6" xfId="0" applyNumberFormat="1" applyFont="1" applyFill="1" applyBorder="1"/>
    <xf numFmtId="0" fontId="1" fillId="2" borderId="7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  <xf numFmtId="0" fontId="1" fillId="0" borderId="12" xfId="0" applyNumberFormat="1" applyFont="1" applyBorder="1" applyAlignment="1">
      <alignment wrapText="1"/>
    </xf>
    <xf numFmtId="0" fontId="1" fillId="0" borderId="10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0" fontId="1" fillId="2" borderId="16" xfId="0" applyNumberFormat="1" applyFont="1" applyFill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49" fontId="6" fillId="0" borderId="5" xfId="0" applyNumberFormat="1" applyFont="1" applyFill="1" applyBorder="1" applyAlignment="1">
      <alignment horizontal="center"/>
    </xf>
    <xf numFmtId="0" fontId="6" fillId="0" borderId="6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0" fontId="5" fillId="0" borderId="12" xfId="0" applyNumberFormat="1" applyFont="1" applyFill="1" applyBorder="1" applyAlignment="1">
      <alignment wrapText="1"/>
    </xf>
    <xf numFmtId="164" fontId="1" fillId="0" borderId="6" xfId="0" applyNumberFormat="1" applyFont="1" applyFill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164" fontId="1" fillId="0" borderId="9" xfId="0" applyNumberFormat="1" applyFont="1" applyBorder="1" applyProtection="1">
      <protection locked="0"/>
    </xf>
    <xf numFmtId="164" fontId="6" fillId="0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49" fontId="1" fillId="0" borderId="17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Protection="1">
      <protection locked="0"/>
    </xf>
    <xf numFmtId="49" fontId="1" fillId="0" borderId="18" xfId="0" applyNumberFormat="1" applyFont="1" applyFill="1" applyBorder="1" applyAlignment="1">
      <alignment horizontal="center"/>
    </xf>
    <xf numFmtId="0" fontId="1" fillId="0" borderId="19" xfId="0" applyFont="1" applyBorder="1" applyAlignment="1">
      <alignment wrapText="1"/>
    </xf>
    <xf numFmtId="0" fontId="1" fillId="0" borderId="19" xfId="0" applyFont="1" applyBorder="1" applyAlignment="1">
      <alignment horizontal="center"/>
    </xf>
    <xf numFmtId="49" fontId="6" fillId="0" borderId="18" xfId="0" applyNumberFormat="1" applyFont="1" applyFill="1" applyBorder="1" applyAlignment="1">
      <alignment horizontal="center"/>
    </xf>
    <xf numFmtId="0" fontId="6" fillId="0" borderId="19" xfId="0" applyFont="1" applyBorder="1" applyAlignment="1">
      <alignment wrapText="1"/>
    </xf>
    <xf numFmtId="0" fontId="6" fillId="0" borderId="19" xfId="0" applyFont="1" applyBorder="1" applyAlignment="1">
      <alignment horizontal="center"/>
    </xf>
    <xf numFmtId="164" fontId="6" fillId="0" borderId="19" xfId="0" applyNumberFormat="1" applyFont="1" applyFill="1" applyBorder="1" applyProtection="1">
      <protection locked="0"/>
    </xf>
    <xf numFmtId="0" fontId="8" fillId="0" borderId="0" xfId="1" applyFont="1"/>
    <xf numFmtId="0" fontId="9" fillId="0" borderId="0" xfId="1" applyFont="1"/>
    <xf numFmtId="0" fontId="8" fillId="0" borderId="0" xfId="1" applyFont="1" applyAlignment="1">
      <alignment vertical="center"/>
    </xf>
    <xf numFmtId="0" fontId="10" fillId="0" borderId="0" xfId="1" applyFont="1" applyAlignment="1">
      <alignment horizontal="center"/>
    </xf>
    <xf numFmtId="0" fontId="8" fillId="0" borderId="0" xfId="1" applyFont="1" applyAlignment="1"/>
    <xf numFmtId="0" fontId="8" fillId="0" borderId="0" xfId="1" applyFont="1" applyAlignment="1">
      <alignment wrapText="1"/>
    </xf>
    <xf numFmtId="0" fontId="10" fillId="0" borderId="0" xfId="1" applyFont="1" applyAlignment="1">
      <alignment wrapText="1"/>
    </xf>
    <xf numFmtId="0" fontId="8" fillId="0" borderId="0" xfId="1" applyFont="1" applyAlignment="1">
      <alignment horizontal="left" vertical="center"/>
    </xf>
    <xf numFmtId="49" fontId="8" fillId="0" borderId="0" xfId="1" applyNumberFormat="1" applyFont="1" applyAlignment="1">
      <alignment horizontal="center" vertical="center"/>
    </xf>
    <xf numFmtId="0" fontId="6" fillId="2" borderId="10" xfId="0" applyNumberFormat="1" applyFont="1" applyFill="1" applyBorder="1" applyAlignment="1">
      <alignment wrapText="1"/>
    </xf>
    <xf numFmtId="0" fontId="1" fillId="2" borderId="20" xfId="0" applyNumberFormat="1" applyFont="1" applyFill="1" applyBorder="1" applyAlignment="1">
      <alignment wrapText="1"/>
    </xf>
    <xf numFmtId="0" fontId="8" fillId="0" borderId="0" xfId="1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6" xfId="0" applyNumberFormat="1" applyFont="1" applyFill="1" applyBorder="1"/>
    <xf numFmtId="0" fontId="2" fillId="0" borderId="4" xfId="0" applyFont="1" applyBorder="1" applyAlignment="1">
      <alignment wrapText="1"/>
    </xf>
    <xf numFmtId="164" fontId="1" fillId="0" borderId="19" xfId="0" applyNumberFormat="1" applyFont="1" applyBorder="1" applyProtection="1">
      <protection locked="0"/>
    </xf>
    <xf numFmtId="164" fontId="1" fillId="0" borderId="1" xfId="0" applyNumberFormat="1" applyFont="1" applyFill="1" applyBorder="1"/>
    <xf numFmtId="164" fontId="1" fillId="2" borderId="4" xfId="0" applyNumberFormat="1" applyFont="1" applyFill="1" applyBorder="1"/>
    <xf numFmtId="0" fontId="5" fillId="2" borderId="10" xfId="0" applyNumberFormat="1" applyFont="1" applyFill="1" applyBorder="1" applyAlignment="1">
      <alignment wrapText="1"/>
    </xf>
    <xf numFmtId="0" fontId="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3" fillId="0" borderId="0" xfId="0" applyFont="1" applyBorder="1" applyAlignment="1"/>
    <xf numFmtId="0" fontId="13" fillId="0" borderId="1" xfId="1" applyFont="1" applyBorder="1" applyAlignment="1">
      <alignment horizontal="center" vertical="center" wrapText="1"/>
    </xf>
    <xf numFmtId="49" fontId="14" fillId="3" borderId="1" xfId="1" applyNumberFormat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left" vertical="center" wrapText="1"/>
    </xf>
    <xf numFmtId="0" fontId="14" fillId="3" borderId="19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left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/>
    </xf>
    <xf numFmtId="0" fontId="15" fillId="0" borderId="15" xfId="1" applyFont="1" applyFill="1" applyBorder="1" applyAlignment="1">
      <alignment vertical="center" wrapText="1"/>
    </xf>
    <xf numFmtId="0" fontId="15" fillId="0" borderId="15" xfId="1" applyFont="1" applyFill="1" applyBorder="1" applyAlignment="1">
      <alignment horizontal="left" vertical="center" wrapText="1"/>
    </xf>
    <xf numFmtId="4" fontId="13" fillId="0" borderId="1" xfId="1" applyNumberFormat="1" applyFont="1" applyFill="1" applyBorder="1" applyAlignment="1">
      <alignment horizontal="left" vertical="center" wrapText="1"/>
    </xf>
    <xf numFmtId="4" fontId="15" fillId="0" borderId="1" xfId="1" applyNumberFormat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wrapText="1"/>
    </xf>
    <xf numFmtId="0" fontId="16" fillId="0" borderId="0" xfId="1" applyFont="1"/>
    <xf numFmtId="49" fontId="13" fillId="0" borderId="1" xfId="1" applyNumberFormat="1" applyFont="1" applyFill="1" applyBorder="1" applyAlignment="1">
      <alignment horizontal="center" vertical="center" wrapText="1"/>
    </xf>
    <xf numFmtId="164" fontId="6" fillId="0" borderId="19" xfId="0" applyNumberFormat="1" applyFont="1" applyFill="1" applyBorder="1" applyAlignment="1" applyProtection="1">
      <alignment horizontal="center"/>
      <protection locked="0"/>
    </xf>
    <xf numFmtId="166" fontId="13" fillId="2" borderId="1" xfId="1" applyNumberFormat="1" applyFont="1" applyFill="1" applyBorder="1" applyAlignment="1">
      <alignment horizontal="center" vertical="center"/>
    </xf>
    <xf numFmtId="166" fontId="13" fillId="0" borderId="1" xfId="1" applyNumberFormat="1" applyFont="1" applyFill="1" applyBorder="1" applyAlignment="1">
      <alignment horizontal="center" vertical="center"/>
    </xf>
    <xf numFmtId="166" fontId="15" fillId="0" borderId="1" xfId="1" applyNumberFormat="1" applyFont="1" applyFill="1" applyBorder="1" applyAlignment="1">
      <alignment horizontal="center" vertical="center"/>
    </xf>
    <xf numFmtId="49" fontId="7" fillId="4" borderId="1" xfId="1" applyNumberFormat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left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166" fontId="7" fillId="4" borderId="1" xfId="1" applyNumberFormat="1" applyFont="1" applyFill="1" applyBorder="1" applyAlignment="1">
      <alignment horizontal="center" vertical="center"/>
    </xf>
    <xf numFmtId="166" fontId="15" fillId="4" borderId="1" xfId="1" applyNumberFormat="1" applyFont="1" applyFill="1" applyBorder="1" applyAlignment="1">
      <alignment horizontal="center" vertical="center"/>
    </xf>
    <xf numFmtId="0" fontId="15" fillId="4" borderId="1" xfId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4" fontId="6" fillId="0" borderId="19" xfId="0" applyNumberFormat="1" applyFont="1" applyFill="1" applyBorder="1" applyProtection="1">
      <protection locked="0"/>
    </xf>
    <xf numFmtId="0" fontId="17" fillId="0" borderId="0" xfId="0" applyFont="1"/>
    <xf numFmtId="0" fontId="1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64" fontId="1" fillId="0" borderId="6" xfId="0" applyNumberFormat="1" applyFont="1" applyBorder="1" applyAlignment="1" applyProtection="1">
      <alignment horizontal="center"/>
      <protection locked="0"/>
    </xf>
    <xf numFmtId="164" fontId="1" fillId="0" borderId="9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11" fillId="0" borderId="2" xfId="1" applyNumberFormat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topLeftCell="A13" workbookViewId="0">
      <selection activeCell="F17" sqref="F17"/>
    </sheetView>
  </sheetViews>
  <sheetFormatPr defaultRowHeight="15" x14ac:dyDescent="0.25"/>
  <cols>
    <col min="1" max="1" width="4.42578125" style="1" customWidth="1"/>
    <col min="2" max="2" width="38.5703125" style="1" customWidth="1"/>
    <col min="3" max="3" width="13.5703125" style="1" customWidth="1"/>
    <col min="4" max="4" width="11.5703125" style="1" customWidth="1"/>
    <col min="5" max="5" width="14.140625" style="1" customWidth="1"/>
    <col min="6" max="6" width="45.85546875" style="1" customWidth="1"/>
    <col min="7" max="7" width="18.42578125" style="1" customWidth="1"/>
    <col min="8" max="16384" width="9.140625" style="1"/>
  </cols>
  <sheetData>
    <row r="1" spans="1:6" ht="54" customHeight="1" x14ac:dyDescent="0.3">
      <c r="B1" s="111" t="s">
        <v>105</v>
      </c>
      <c r="C1" s="111"/>
      <c r="D1" s="111"/>
      <c r="E1" s="111"/>
      <c r="F1" s="111"/>
    </row>
    <row r="2" spans="1:6" ht="19.5" customHeight="1" x14ac:dyDescent="0.35">
      <c r="B2" s="110" t="s">
        <v>168</v>
      </c>
      <c r="C2" s="110"/>
      <c r="D2" s="110"/>
      <c r="E2" s="110"/>
    </row>
    <row r="3" spans="1:6" ht="14.25" customHeight="1" x14ac:dyDescent="0.25">
      <c r="B3" s="109" t="s">
        <v>23</v>
      </c>
      <c r="C3" s="109"/>
      <c r="D3" s="109"/>
      <c r="E3" s="109"/>
    </row>
    <row r="4" spans="1:6" ht="18.75" customHeight="1" x14ac:dyDescent="0.3">
      <c r="B4" s="116" t="s">
        <v>22</v>
      </c>
      <c r="C4" s="116"/>
      <c r="D4" s="116"/>
      <c r="E4" s="116"/>
    </row>
    <row r="6" spans="1:6" ht="15" customHeight="1" x14ac:dyDescent="0.25">
      <c r="A6" s="114" t="s">
        <v>24</v>
      </c>
      <c r="B6" s="114" t="s">
        <v>1</v>
      </c>
      <c r="C6" s="114" t="s">
        <v>2</v>
      </c>
      <c r="D6" s="117" t="s">
        <v>10</v>
      </c>
      <c r="E6" s="117"/>
      <c r="F6" s="114" t="s">
        <v>25</v>
      </c>
    </row>
    <row r="7" spans="1:6" ht="27.75" customHeight="1" thickBot="1" x14ac:dyDescent="0.3">
      <c r="A7" s="115"/>
      <c r="B7" s="115"/>
      <c r="C7" s="115"/>
      <c r="D7" s="8" t="s">
        <v>106</v>
      </c>
      <c r="E7" s="8" t="s">
        <v>107</v>
      </c>
      <c r="F7" s="115"/>
    </row>
    <row r="8" spans="1:6" ht="37.5" customHeight="1" thickBot="1" x14ac:dyDescent="0.3">
      <c r="A8" s="20" t="s">
        <v>31</v>
      </c>
      <c r="B8" s="9" t="s">
        <v>4</v>
      </c>
      <c r="C8" s="10" t="s">
        <v>3</v>
      </c>
      <c r="D8" s="35">
        <v>209.4</v>
      </c>
      <c r="E8" s="35">
        <v>209.1</v>
      </c>
      <c r="F8" s="14" t="str">
        <f>IF(OR(D8&gt;800,E8&gt;800),"ОШИБКА: единицы измерения - тыс.чел"," ")</f>
        <v xml:space="preserve"> </v>
      </c>
    </row>
    <row r="9" spans="1:6" ht="60" customHeight="1" x14ac:dyDescent="0.25">
      <c r="A9" s="20" t="s">
        <v>33</v>
      </c>
      <c r="B9" s="9" t="s">
        <v>11</v>
      </c>
      <c r="C9" s="10" t="s">
        <v>0</v>
      </c>
      <c r="D9" s="13">
        <f>D11+D12</f>
        <v>6907075.7999999998</v>
      </c>
      <c r="E9" s="13">
        <f t="shared" ref="E9" si="0">E11+E12</f>
        <v>9306501.8000000007</v>
      </c>
      <c r="F9" s="14" t="str">
        <f>IF(((D8-TRUNC(D8,1))+(E8-TRUNC(E8,1))+(D11-TRUNC(D11,1))+(E11-TRUNC(E11,1))+(D12-TRUNC(D12,1))+(E12-TRUNC(E12,1)))&gt;0,"ОШИБКА: в строках 1.1-1.4 точность должна быть - один знак после запятой","")</f>
        <v/>
      </c>
    </row>
    <row r="10" spans="1:6" ht="36" customHeight="1" x14ac:dyDescent="0.25">
      <c r="A10" s="22"/>
      <c r="B10" s="3" t="s">
        <v>15</v>
      </c>
      <c r="C10" s="5"/>
      <c r="D10" s="6"/>
      <c r="E10" s="6"/>
      <c r="F10" s="15" t="str">
        <f>IF(OR(D9&gt;30000000,E9&gt;30000000),"ОШИБКА: в строках 1.3,1.4 единица измерения - тыс.руб","")</f>
        <v/>
      </c>
    </row>
    <row r="11" spans="1:6" ht="16.5" customHeight="1" x14ac:dyDescent="0.25">
      <c r="A11" s="22" t="s">
        <v>35</v>
      </c>
      <c r="B11" s="2" t="s">
        <v>16</v>
      </c>
      <c r="C11" s="5" t="s">
        <v>0</v>
      </c>
      <c r="D11" s="36">
        <v>1960628.5</v>
      </c>
      <c r="E11" s="36">
        <v>2209155.2999999998</v>
      </c>
      <c r="F11" s="16"/>
    </row>
    <row r="12" spans="1:6" ht="15.75" customHeight="1" thickBot="1" x14ac:dyDescent="0.3">
      <c r="A12" s="21" t="s">
        <v>37</v>
      </c>
      <c r="B12" s="11" t="s">
        <v>17</v>
      </c>
      <c r="C12" s="12" t="s">
        <v>0</v>
      </c>
      <c r="D12" s="37">
        <v>4946447.3</v>
      </c>
      <c r="E12" s="37">
        <v>7097346.5</v>
      </c>
      <c r="F12" s="17"/>
    </row>
    <row r="13" spans="1:6" ht="34.5" customHeight="1" x14ac:dyDescent="0.25">
      <c r="A13" s="20" t="s">
        <v>38</v>
      </c>
      <c r="B13" s="9" t="s">
        <v>5</v>
      </c>
      <c r="C13" s="10" t="s">
        <v>0</v>
      </c>
      <c r="D13" s="13">
        <f>D15+D16</f>
        <v>6836767.1000000006</v>
      </c>
      <c r="E13" s="13">
        <f t="shared" ref="E13" si="1">E15+E16</f>
        <v>9316972.6999999993</v>
      </c>
      <c r="F13" s="14" t="str">
        <f>IF(((D15-TRUNC(D15,1))+(E15-TRUNC(E15,1))+(D16-TRUNC(D16,1))+(E16-TRUNC(E16,1)))&gt;0,"ОШИБКА: в строках 1.6,1.7 точность должна быть - один знак после запятой","")</f>
        <v/>
      </c>
    </row>
    <row r="14" spans="1:6" ht="33" customHeight="1" x14ac:dyDescent="0.25">
      <c r="A14" s="22"/>
      <c r="B14" s="3" t="s">
        <v>20</v>
      </c>
      <c r="C14" s="5"/>
      <c r="D14" s="6"/>
      <c r="E14" s="6"/>
      <c r="F14" s="15" t="str">
        <f>IF(OR(D13&gt;31000000,E13&gt;31000000),"ОШИБКА: в строках 1.6,1.7 единица измерения - тыс.руб","")</f>
        <v/>
      </c>
    </row>
    <row r="15" spans="1:6" x14ac:dyDescent="0.25">
      <c r="A15" s="22" t="s">
        <v>39</v>
      </c>
      <c r="B15" s="2" t="s">
        <v>18</v>
      </c>
      <c r="C15" s="5" t="s">
        <v>0</v>
      </c>
      <c r="D15" s="36">
        <v>4644574.9000000004</v>
      </c>
      <c r="E15" s="36">
        <v>6899533.4000000004</v>
      </c>
      <c r="F15" s="16"/>
    </row>
    <row r="16" spans="1:6" ht="15.75" thickBot="1" x14ac:dyDescent="0.3">
      <c r="A16" s="21" t="s">
        <v>40</v>
      </c>
      <c r="B16" s="11" t="s">
        <v>19</v>
      </c>
      <c r="C16" s="12" t="s">
        <v>0</v>
      </c>
      <c r="D16" s="37">
        <v>2192192.2000000002</v>
      </c>
      <c r="E16" s="37">
        <v>2417439.2999999998</v>
      </c>
      <c r="F16" s="17"/>
    </row>
    <row r="17" spans="1:8" ht="39" customHeight="1" x14ac:dyDescent="0.25">
      <c r="A17" s="23" t="s">
        <v>43</v>
      </c>
      <c r="B17" s="9" t="s">
        <v>6</v>
      </c>
      <c r="C17" s="10" t="s">
        <v>0</v>
      </c>
      <c r="D17" s="13">
        <f>D9-D13</f>
        <v>70308.699999999255</v>
      </c>
      <c r="E17" s="13">
        <f t="shared" ref="E17" si="2">E9-E13</f>
        <v>-10470.89999999851</v>
      </c>
      <c r="F17" s="14"/>
    </row>
    <row r="18" spans="1:8" ht="51" customHeight="1" x14ac:dyDescent="0.25">
      <c r="A18" s="24" t="s">
        <v>44</v>
      </c>
      <c r="B18" s="2" t="s">
        <v>7</v>
      </c>
      <c r="C18" s="5" t="s">
        <v>0</v>
      </c>
      <c r="D18" s="6">
        <f>D20+D21+D22+D23+D24</f>
        <v>1129764.5</v>
      </c>
      <c r="E18" s="6">
        <f>E20+E21+E22+E23+E24</f>
        <v>10470.9</v>
      </c>
      <c r="F18" s="15"/>
      <c r="H18" s="7"/>
    </row>
    <row r="19" spans="1:8" ht="15.75" thickBot="1" x14ac:dyDescent="0.3">
      <c r="A19" s="40"/>
      <c r="B19" s="64" t="s">
        <v>21</v>
      </c>
      <c r="C19" s="41"/>
      <c r="D19" s="67"/>
      <c r="E19" s="67"/>
      <c r="F19" s="26"/>
    </row>
    <row r="20" spans="1:8" ht="38.25" customHeight="1" x14ac:dyDescent="0.25">
      <c r="A20" s="23" t="s">
        <v>45</v>
      </c>
      <c r="B20" s="9" t="s">
        <v>8</v>
      </c>
      <c r="C20" s="10" t="s">
        <v>0</v>
      </c>
      <c r="D20" s="63">
        <v>600000</v>
      </c>
      <c r="E20" s="63"/>
      <c r="F20" s="14" t="str">
        <f>IF(((D20-TRUNC(D20,1))+(E20-TRUNC(E20,1))+(D21-TRUNC(D21,1))+(E21-TRUNC(E21,1))+(D22-TRUNC(D22,1))+(E22-TRUNC(E22,1)))&gt;0,"ОШИБКА: в строках 1.10,1.11,1.12 точность должна быть - один знак после запятой","")</f>
        <v/>
      </c>
    </row>
    <row r="21" spans="1:8" ht="41.25" customHeight="1" x14ac:dyDescent="0.25">
      <c r="A21" s="24" t="s">
        <v>46</v>
      </c>
      <c r="B21" s="2" t="s">
        <v>108</v>
      </c>
      <c r="C21" s="62" t="s">
        <v>0</v>
      </c>
      <c r="D21" s="66">
        <v>600000</v>
      </c>
      <c r="E21" s="66"/>
      <c r="F21" s="15"/>
    </row>
    <row r="22" spans="1:8" ht="58.5" customHeight="1" x14ac:dyDescent="0.25">
      <c r="A22" s="24" t="s">
        <v>47</v>
      </c>
      <c r="B22" s="2" t="s">
        <v>14</v>
      </c>
      <c r="C22" s="62" t="s">
        <v>0</v>
      </c>
      <c r="D22" s="36"/>
      <c r="E22" s="36"/>
      <c r="F22" s="15"/>
    </row>
    <row r="23" spans="1:8" x14ac:dyDescent="0.25">
      <c r="A23" s="24" t="s">
        <v>48</v>
      </c>
      <c r="B23" s="2" t="s">
        <v>13</v>
      </c>
      <c r="C23" s="62" t="s">
        <v>0</v>
      </c>
      <c r="D23" s="36"/>
      <c r="E23" s="36"/>
      <c r="F23" s="15" t="str">
        <f>IF(((D23-TRUNC(D23,1))+(E23-TRUNC(E23,1))+(D24-TRUNC(D24,1))+(E24-TRUNC(E24,1)))&gt;0,"ОШИБКА: в строках 1.13,1.14 точность должна быть - один знак после запятой","")</f>
        <v/>
      </c>
    </row>
    <row r="24" spans="1:8" ht="15.75" thickBot="1" x14ac:dyDescent="0.3">
      <c r="A24" s="25" t="s">
        <v>49</v>
      </c>
      <c r="B24" s="27" t="s">
        <v>9</v>
      </c>
      <c r="C24" s="12" t="s">
        <v>0</v>
      </c>
      <c r="D24" s="37">
        <v>-70235.5</v>
      </c>
      <c r="E24" s="37">
        <v>10470.9</v>
      </c>
      <c r="F24" s="68"/>
    </row>
    <row r="25" spans="1:8" ht="55.5" customHeight="1" x14ac:dyDescent="0.25">
      <c r="A25" s="43" t="s">
        <v>50</v>
      </c>
      <c r="B25" s="44" t="s">
        <v>12</v>
      </c>
      <c r="C25" s="45" t="s">
        <v>0</v>
      </c>
      <c r="D25" s="65">
        <v>600000</v>
      </c>
      <c r="E25" s="65">
        <v>600000</v>
      </c>
      <c r="F25" s="60" t="str">
        <f>IF(OR(D25&lt;(D27+D28+D29),E25&lt;(E27+E28+E29)),"ОШИБКА: строка 1.15 не может быть меньше суммы строк 1.16-1.18","")</f>
        <v/>
      </c>
    </row>
    <row r="26" spans="1:8" ht="31.5" customHeight="1" x14ac:dyDescent="0.25">
      <c r="A26" s="24"/>
      <c r="B26" s="3" t="s">
        <v>21</v>
      </c>
      <c r="C26" s="39"/>
      <c r="D26" s="36"/>
      <c r="E26" s="36"/>
      <c r="F26" s="15" t="str">
        <f>IF(((D25-TRUNC(D25,1))+(E25-TRUNC(E25,1))+(D27-TRUNC(D27,1))+(E27-TRUNC(E27,1))+(D28-TRUNC(D28,1))+(E28-TRUNC(E28,1)))&gt;0,"ОШИБКА: в строках 1.15-1.17 точность должна быть - один знак после запятой","")</f>
        <v/>
      </c>
    </row>
    <row r="27" spans="1:8" ht="44.25" customHeight="1" x14ac:dyDescent="0.25">
      <c r="A27" s="24" t="s">
        <v>51</v>
      </c>
      <c r="B27" s="3" t="s">
        <v>26</v>
      </c>
      <c r="C27" s="4" t="s">
        <v>0</v>
      </c>
      <c r="D27" s="36">
        <v>600000</v>
      </c>
      <c r="E27" s="36">
        <v>600000</v>
      </c>
      <c r="F27" s="15" t="str">
        <f>IF(OR(E27&lt;&gt;(D27+E21)),"ОШИБКА: объем долга должен равняться сумме долга на конец предыдущего периода и сальдо по бюджетным кредитам в текущем периоде","")</f>
        <v/>
      </c>
    </row>
    <row r="28" spans="1:8" ht="43.5" customHeight="1" x14ac:dyDescent="0.25">
      <c r="A28" s="24" t="s">
        <v>52</v>
      </c>
      <c r="B28" s="3" t="s">
        <v>27</v>
      </c>
      <c r="C28" s="4" t="s">
        <v>0</v>
      </c>
      <c r="D28" s="36"/>
      <c r="E28" s="36"/>
      <c r="F28" s="15" t="str">
        <f>IF(OR(E28&lt;&gt;(D28+E20)),"ОШИБКА: объем долга должен равняться сумме долга на конец предыдущего периода и сальдо по коммерческим кредитам в текущем периоде","")</f>
        <v/>
      </c>
    </row>
    <row r="29" spans="1:8" ht="43.5" customHeight="1" thickBot="1" x14ac:dyDescent="0.3">
      <c r="A29" s="40" t="s">
        <v>53</v>
      </c>
      <c r="B29" s="64" t="s">
        <v>65</v>
      </c>
      <c r="C29" s="69" t="s">
        <v>0</v>
      </c>
      <c r="D29" s="42"/>
      <c r="E29" s="42"/>
      <c r="F29" s="26" t="str">
        <f>IF(((D29-TRUNC(D29,1))+(E29-TRUNC(E29,1)))&gt;0,"ОШИБКА: в строке 1.18 точность должна быть - один знак после запятой","")</f>
        <v/>
      </c>
    </row>
    <row r="30" spans="1:8" ht="75" x14ac:dyDescent="0.25">
      <c r="A30" s="23" t="s">
        <v>54</v>
      </c>
      <c r="B30" s="9" t="s">
        <v>145</v>
      </c>
      <c r="C30" s="70" t="s">
        <v>113</v>
      </c>
      <c r="D30" s="112" t="s">
        <v>157</v>
      </c>
      <c r="E30" s="112"/>
      <c r="F30" s="14"/>
    </row>
    <row r="31" spans="1:8" ht="45.75" thickBot="1" x14ac:dyDescent="0.3">
      <c r="A31" s="25" t="s">
        <v>55</v>
      </c>
      <c r="B31" s="11" t="s">
        <v>146</v>
      </c>
      <c r="C31" s="71"/>
      <c r="D31" s="113" t="s">
        <v>158</v>
      </c>
      <c r="E31" s="113"/>
      <c r="F31" s="59" t="s">
        <v>114</v>
      </c>
    </row>
  </sheetData>
  <mergeCells count="11">
    <mergeCell ref="A6:A7"/>
    <mergeCell ref="B4:E4"/>
    <mergeCell ref="B6:B7"/>
    <mergeCell ref="C6:C7"/>
    <mergeCell ref="D6:E6"/>
    <mergeCell ref="B3:E3"/>
    <mergeCell ref="B2:E2"/>
    <mergeCell ref="B1:F1"/>
    <mergeCell ref="D30:E30"/>
    <mergeCell ref="D31:E31"/>
    <mergeCell ref="F6:F7"/>
  </mergeCells>
  <pageMargins left="0.39370078740157483" right="0.39370078740157483" top="0.42" bottom="0.35" header="0.31496062992125984" footer="0.31496062992125984"/>
  <pageSetup paperSize="9" scale="74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zoomScaleNormal="100" workbookViewId="0">
      <selection activeCell="I28" sqref="I28"/>
    </sheetView>
  </sheetViews>
  <sheetFormatPr defaultRowHeight="18.75" x14ac:dyDescent="0.3"/>
  <cols>
    <col min="1" max="1" width="9" style="58" customWidth="1"/>
    <col min="2" max="2" width="79.42578125" style="50" customWidth="1"/>
    <col min="3" max="3" width="11.5703125" style="53" customWidth="1"/>
    <col min="4" max="4" width="9.5703125" style="50" customWidth="1"/>
    <col min="5" max="5" width="9.7109375" style="50" customWidth="1"/>
    <col min="6" max="16384" width="9.140625" style="50"/>
  </cols>
  <sheetData>
    <row r="1" spans="1:6" ht="17.25" customHeight="1" x14ac:dyDescent="0.3">
      <c r="A1" s="118" t="s">
        <v>116</v>
      </c>
      <c r="B1" s="118"/>
      <c r="C1" s="118"/>
      <c r="D1" s="118"/>
      <c r="E1" s="72"/>
      <c r="F1" s="72"/>
    </row>
    <row r="2" spans="1:6" ht="7.5" hidden="1" customHeight="1" x14ac:dyDescent="0.3">
      <c r="A2" s="119"/>
      <c r="B2" s="119"/>
      <c r="C2" s="119"/>
      <c r="D2" s="119"/>
      <c r="E2" s="119"/>
    </row>
    <row r="3" spans="1:6" ht="27" customHeight="1" x14ac:dyDescent="0.3">
      <c r="A3" s="120" t="s">
        <v>24</v>
      </c>
      <c r="B3" s="121" t="s">
        <v>1</v>
      </c>
      <c r="C3" s="122" t="s">
        <v>117</v>
      </c>
      <c r="D3" s="123" t="s">
        <v>66</v>
      </c>
      <c r="E3" s="124"/>
    </row>
    <row r="4" spans="1:6" s="61" customFormat="1" ht="21.75" customHeight="1" x14ac:dyDescent="0.3">
      <c r="A4" s="120"/>
      <c r="B4" s="121"/>
      <c r="C4" s="122"/>
      <c r="D4" s="73" t="s">
        <v>118</v>
      </c>
      <c r="E4" s="73" t="s">
        <v>107</v>
      </c>
    </row>
    <row r="5" spans="1:6" s="61" customFormat="1" ht="21.75" customHeight="1" x14ac:dyDescent="0.3">
      <c r="A5" s="74" t="s">
        <v>67</v>
      </c>
      <c r="B5" s="75" t="s">
        <v>68</v>
      </c>
      <c r="C5" s="76"/>
      <c r="D5" s="77"/>
      <c r="E5" s="77"/>
    </row>
    <row r="6" spans="1:6" x14ac:dyDescent="0.3">
      <c r="A6" s="78" t="s">
        <v>69</v>
      </c>
      <c r="B6" s="79" t="s">
        <v>119</v>
      </c>
      <c r="C6" s="80" t="s">
        <v>0</v>
      </c>
      <c r="D6" s="95">
        <f>D7+D16+D21</f>
        <v>6907075.8000000007</v>
      </c>
      <c r="E6" s="81">
        <f>E7+E16+E21</f>
        <v>9306501.8000000007</v>
      </c>
    </row>
    <row r="7" spans="1:6" x14ac:dyDescent="0.3">
      <c r="A7" s="78" t="s">
        <v>70</v>
      </c>
      <c r="B7" s="79" t="s">
        <v>71</v>
      </c>
      <c r="C7" s="80" t="s">
        <v>0</v>
      </c>
      <c r="D7" s="96">
        <v>1802002.1</v>
      </c>
      <c r="E7" s="82">
        <v>2054182.5</v>
      </c>
    </row>
    <row r="8" spans="1:6" ht="13.5" customHeight="1" x14ac:dyDescent="0.3">
      <c r="A8" s="78"/>
      <c r="B8" s="83" t="s">
        <v>21</v>
      </c>
      <c r="C8" s="80"/>
      <c r="D8" s="96"/>
      <c r="E8" s="82"/>
    </row>
    <row r="9" spans="1:6" ht="21.75" customHeight="1" x14ac:dyDescent="0.3">
      <c r="A9" s="84" t="s">
        <v>72</v>
      </c>
      <c r="B9" s="83" t="s">
        <v>102</v>
      </c>
      <c r="C9" s="85" t="s">
        <v>0</v>
      </c>
      <c r="D9" s="96">
        <v>1331892</v>
      </c>
      <c r="E9" s="82">
        <v>1533022.5</v>
      </c>
    </row>
    <row r="10" spans="1:6" x14ac:dyDescent="0.3">
      <c r="A10" s="84" t="s">
        <v>73</v>
      </c>
      <c r="B10" s="83" t="s">
        <v>120</v>
      </c>
      <c r="C10" s="85" t="s">
        <v>0</v>
      </c>
      <c r="D10" s="97">
        <v>241308.5</v>
      </c>
      <c r="E10" s="86">
        <v>277580.59999999998</v>
      </c>
    </row>
    <row r="11" spans="1:6" ht="30" customHeight="1" x14ac:dyDescent="0.3">
      <c r="A11" s="84"/>
      <c r="B11" s="83" t="s">
        <v>121</v>
      </c>
      <c r="C11" s="85" t="s">
        <v>0</v>
      </c>
      <c r="D11" s="97">
        <v>39940.300000000003</v>
      </c>
      <c r="E11" s="86">
        <v>26725.599999999999</v>
      </c>
    </row>
    <row r="12" spans="1:6" x14ac:dyDescent="0.3">
      <c r="A12" s="84" t="s">
        <v>74</v>
      </c>
      <c r="B12" s="83" t="s">
        <v>75</v>
      </c>
      <c r="C12" s="85" t="s">
        <v>0</v>
      </c>
      <c r="D12" s="97">
        <v>65722.399999999994</v>
      </c>
      <c r="E12" s="86">
        <v>72459.899999999994</v>
      </c>
    </row>
    <row r="13" spans="1:6" x14ac:dyDescent="0.3">
      <c r="A13" s="84" t="s">
        <v>76</v>
      </c>
      <c r="B13" s="83" t="s">
        <v>77</v>
      </c>
      <c r="C13" s="85" t="s">
        <v>0</v>
      </c>
      <c r="D13" s="97">
        <v>114206</v>
      </c>
      <c r="E13" s="86">
        <v>114026.3</v>
      </c>
    </row>
    <row r="14" spans="1:6" ht="30.75" customHeight="1" x14ac:dyDescent="0.3">
      <c r="A14" s="78" t="s">
        <v>78</v>
      </c>
      <c r="B14" s="79" t="s">
        <v>122</v>
      </c>
      <c r="C14" s="80" t="s">
        <v>103</v>
      </c>
      <c r="D14" s="86" t="s">
        <v>156</v>
      </c>
      <c r="E14" s="86" t="s">
        <v>156</v>
      </c>
    </row>
    <row r="15" spans="1:6" x14ac:dyDescent="0.3">
      <c r="A15" s="78"/>
      <c r="B15" s="87" t="s">
        <v>104</v>
      </c>
      <c r="C15" s="85" t="s">
        <v>0</v>
      </c>
      <c r="D15" s="86" t="s">
        <v>156</v>
      </c>
      <c r="E15" s="86" t="s">
        <v>156</v>
      </c>
    </row>
    <row r="16" spans="1:6" x14ac:dyDescent="0.3">
      <c r="A16" s="78" t="s">
        <v>83</v>
      </c>
      <c r="B16" s="79" t="s">
        <v>79</v>
      </c>
      <c r="C16" s="80" t="s">
        <v>0</v>
      </c>
      <c r="D16" s="82">
        <v>158626.4</v>
      </c>
      <c r="E16" s="82">
        <v>154972.79999999999</v>
      </c>
    </row>
    <row r="17" spans="1:5" ht="12.75" customHeight="1" x14ac:dyDescent="0.3">
      <c r="A17" s="78"/>
      <c r="B17" s="88" t="s">
        <v>21</v>
      </c>
      <c r="C17" s="80"/>
      <c r="D17" s="82"/>
      <c r="E17" s="82"/>
    </row>
    <row r="18" spans="1:5" ht="37.5" customHeight="1" x14ac:dyDescent="0.3">
      <c r="A18" s="84" t="s">
        <v>123</v>
      </c>
      <c r="B18" s="87" t="s">
        <v>80</v>
      </c>
      <c r="C18" s="85" t="s">
        <v>0</v>
      </c>
      <c r="D18" s="97">
        <v>92163.4</v>
      </c>
      <c r="E18" s="86">
        <v>91792.4</v>
      </c>
    </row>
    <row r="19" spans="1:5" ht="45.75" customHeight="1" x14ac:dyDescent="0.3">
      <c r="A19" s="78"/>
      <c r="B19" s="87" t="s">
        <v>81</v>
      </c>
      <c r="C19" s="85" t="s">
        <v>0</v>
      </c>
      <c r="D19" s="86">
        <v>30791.200000000001</v>
      </c>
      <c r="E19" s="86">
        <v>30491.3</v>
      </c>
    </row>
    <row r="20" spans="1:5" ht="21" customHeight="1" x14ac:dyDescent="0.3">
      <c r="A20" s="84" t="s">
        <v>124</v>
      </c>
      <c r="B20" s="87" t="s">
        <v>82</v>
      </c>
      <c r="C20" s="85" t="s">
        <v>0</v>
      </c>
      <c r="D20" s="86">
        <v>20619.8</v>
      </c>
      <c r="E20" s="86">
        <v>24248.3</v>
      </c>
    </row>
    <row r="21" spans="1:5" ht="30" x14ac:dyDescent="0.3">
      <c r="A21" s="78" t="s">
        <v>84</v>
      </c>
      <c r="B21" s="89" t="s">
        <v>125</v>
      </c>
      <c r="C21" s="80" t="s">
        <v>0</v>
      </c>
      <c r="D21" s="95">
        <f>D23+D25+D26+D27</f>
        <v>4946447.3000000007</v>
      </c>
      <c r="E21" s="81">
        <f>E23+E25+E26+E27</f>
        <v>7097346.5000000009</v>
      </c>
    </row>
    <row r="22" spans="1:5" ht="14.25" customHeight="1" x14ac:dyDescent="0.3">
      <c r="A22" s="78"/>
      <c r="B22" s="90" t="s">
        <v>15</v>
      </c>
      <c r="C22" s="80"/>
      <c r="D22" s="82"/>
      <c r="E22" s="82"/>
    </row>
    <row r="23" spans="1:5" ht="15.75" customHeight="1" x14ac:dyDescent="0.3">
      <c r="A23" s="84" t="s">
        <v>126</v>
      </c>
      <c r="B23" s="83" t="s">
        <v>127</v>
      </c>
      <c r="C23" s="85" t="s">
        <v>0</v>
      </c>
      <c r="D23" s="96">
        <v>4936558.4000000004</v>
      </c>
      <c r="E23" s="82">
        <v>7100041.9000000004</v>
      </c>
    </row>
    <row r="24" spans="1:5" ht="15.75" customHeight="1" x14ac:dyDescent="0.3">
      <c r="A24" s="84"/>
      <c r="B24" s="88" t="s">
        <v>128</v>
      </c>
      <c r="C24" s="85" t="s">
        <v>0</v>
      </c>
      <c r="D24" s="96">
        <v>1702358.1</v>
      </c>
      <c r="E24" s="82">
        <v>1981021.2</v>
      </c>
    </row>
    <row r="25" spans="1:5" ht="18.75" customHeight="1" x14ac:dyDescent="0.3">
      <c r="A25" s="84" t="s">
        <v>129</v>
      </c>
      <c r="B25" s="83" t="s">
        <v>130</v>
      </c>
      <c r="C25" s="85" t="s">
        <v>0</v>
      </c>
      <c r="D25" s="86">
        <v>11146.9</v>
      </c>
      <c r="E25" s="86">
        <v>0.4</v>
      </c>
    </row>
    <row r="26" spans="1:5" ht="28.5" customHeight="1" x14ac:dyDescent="0.3">
      <c r="A26" s="84" t="s">
        <v>131</v>
      </c>
      <c r="B26" s="83" t="s">
        <v>132</v>
      </c>
      <c r="C26" s="85" t="s">
        <v>0</v>
      </c>
      <c r="D26" s="86">
        <v>0</v>
      </c>
      <c r="E26" s="86">
        <v>0</v>
      </c>
    </row>
    <row r="27" spans="1:5" ht="30.75" customHeight="1" x14ac:dyDescent="0.3">
      <c r="A27" s="84" t="s">
        <v>133</v>
      </c>
      <c r="B27" s="83" t="s">
        <v>134</v>
      </c>
      <c r="C27" s="85" t="s">
        <v>0</v>
      </c>
      <c r="D27" s="97">
        <v>-1258</v>
      </c>
      <c r="E27" s="86">
        <v>-2695.8</v>
      </c>
    </row>
    <row r="28" spans="1:5" ht="32.25" customHeight="1" x14ac:dyDescent="0.3">
      <c r="A28" s="78" t="s">
        <v>86</v>
      </c>
      <c r="B28" s="91" t="s">
        <v>135</v>
      </c>
      <c r="C28" s="80" t="s">
        <v>0</v>
      </c>
      <c r="D28" s="96">
        <v>33528</v>
      </c>
      <c r="E28" s="82">
        <v>37675.199999999997</v>
      </c>
    </row>
    <row r="29" spans="1:5" ht="21" customHeight="1" x14ac:dyDescent="0.3">
      <c r="A29" s="84"/>
      <c r="B29" s="83" t="s">
        <v>85</v>
      </c>
      <c r="C29" s="85" t="s">
        <v>0</v>
      </c>
      <c r="D29" s="86" t="s">
        <v>156</v>
      </c>
      <c r="E29" s="86" t="s">
        <v>156</v>
      </c>
    </row>
    <row r="30" spans="1:5" ht="33.75" customHeight="1" x14ac:dyDescent="0.3">
      <c r="A30" s="78" t="s">
        <v>87</v>
      </c>
      <c r="B30" s="91" t="s">
        <v>88</v>
      </c>
      <c r="C30" s="80" t="s">
        <v>0</v>
      </c>
      <c r="D30" s="82">
        <v>2324.8000000000002</v>
      </c>
      <c r="E30" s="82">
        <v>762.1</v>
      </c>
    </row>
    <row r="31" spans="1:5" s="92" customFormat="1" ht="45.75" x14ac:dyDescent="0.3">
      <c r="A31" s="78" t="s">
        <v>89</v>
      </c>
      <c r="B31" s="91" t="s">
        <v>136</v>
      </c>
      <c r="C31" s="80" t="s">
        <v>0</v>
      </c>
      <c r="D31" s="102">
        <v>197067.7</v>
      </c>
      <c r="E31" s="102">
        <v>179160.1</v>
      </c>
    </row>
    <row r="32" spans="1:5" x14ac:dyDescent="0.3">
      <c r="A32" s="84"/>
      <c r="B32" s="83" t="s">
        <v>90</v>
      </c>
      <c r="C32" s="85" t="s">
        <v>0</v>
      </c>
      <c r="D32" s="104">
        <v>4013.86</v>
      </c>
      <c r="E32" s="105">
        <v>11839.55</v>
      </c>
    </row>
    <row r="33" spans="1:5" ht="33.75" customHeight="1" x14ac:dyDescent="0.3">
      <c r="A33" s="78" t="s">
        <v>91</v>
      </c>
      <c r="B33" s="79" t="s">
        <v>93</v>
      </c>
      <c r="C33" s="80" t="s">
        <v>0</v>
      </c>
      <c r="D33" s="101">
        <v>7475.97</v>
      </c>
      <c r="E33" s="101">
        <v>6623.11</v>
      </c>
    </row>
    <row r="34" spans="1:5" ht="44.25" customHeight="1" x14ac:dyDescent="0.3">
      <c r="A34" s="78" t="s">
        <v>92</v>
      </c>
      <c r="B34" s="79" t="s">
        <v>137</v>
      </c>
      <c r="C34" s="80" t="s">
        <v>0</v>
      </c>
      <c r="D34" s="82">
        <v>21903.7</v>
      </c>
      <c r="E34" s="82">
        <v>22148.5</v>
      </c>
    </row>
    <row r="35" spans="1:5" ht="34.5" customHeight="1" x14ac:dyDescent="0.3">
      <c r="A35" s="78" t="s">
        <v>94</v>
      </c>
      <c r="B35" s="79" t="s">
        <v>138</v>
      </c>
      <c r="C35" s="80" t="s">
        <v>0</v>
      </c>
      <c r="D35" s="81">
        <f>D36+D37</f>
        <v>48892</v>
      </c>
      <c r="E35" s="81">
        <f>E36+E37</f>
        <v>44432</v>
      </c>
    </row>
    <row r="36" spans="1:5" s="51" customFormat="1" ht="18" customHeight="1" x14ac:dyDescent="0.3">
      <c r="A36" s="84" t="s">
        <v>139</v>
      </c>
      <c r="B36" s="83" t="s">
        <v>97</v>
      </c>
      <c r="C36" s="85" t="s">
        <v>0</v>
      </c>
      <c r="D36" s="97">
        <v>32214</v>
      </c>
      <c r="E36" s="97">
        <v>31098</v>
      </c>
    </row>
    <row r="37" spans="1:5" s="51" customFormat="1" x14ac:dyDescent="0.3">
      <c r="A37" s="84" t="s">
        <v>140</v>
      </c>
      <c r="B37" s="83" t="s">
        <v>98</v>
      </c>
      <c r="C37" s="85" t="s">
        <v>0</v>
      </c>
      <c r="D37" s="97">
        <v>16678</v>
      </c>
      <c r="E37" s="97">
        <v>13334</v>
      </c>
    </row>
    <row r="38" spans="1:5" s="51" customFormat="1" ht="45" x14ac:dyDescent="0.3">
      <c r="A38" s="93" t="s">
        <v>95</v>
      </c>
      <c r="B38" s="79" t="s">
        <v>141</v>
      </c>
      <c r="C38" s="80" t="s">
        <v>0</v>
      </c>
      <c r="D38" s="81">
        <f>D39+D40</f>
        <v>6864</v>
      </c>
      <c r="E38" s="81">
        <f>E39+E40</f>
        <v>428</v>
      </c>
    </row>
    <row r="39" spans="1:5" s="51" customFormat="1" x14ac:dyDescent="0.3">
      <c r="A39" s="84" t="s">
        <v>142</v>
      </c>
      <c r="B39" s="83" t="s">
        <v>97</v>
      </c>
      <c r="C39" s="85" t="s">
        <v>0</v>
      </c>
      <c r="D39" s="86">
        <v>0</v>
      </c>
      <c r="E39" s="86">
        <v>0</v>
      </c>
    </row>
    <row r="40" spans="1:5" s="51" customFormat="1" x14ac:dyDescent="0.3">
      <c r="A40" s="84" t="s">
        <v>143</v>
      </c>
      <c r="B40" s="83" t="s">
        <v>98</v>
      </c>
      <c r="C40" s="85" t="s">
        <v>0</v>
      </c>
      <c r="D40" s="86">
        <v>6864</v>
      </c>
      <c r="E40" s="86">
        <v>428</v>
      </c>
    </row>
    <row r="41" spans="1:5" ht="47.25" customHeight="1" x14ac:dyDescent="0.3">
      <c r="A41" s="98" t="s">
        <v>96</v>
      </c>
      <c r="B41" s="99" t="s">
        <v>144</v>
      </c>
      <c r="C41" s="100" t="s">
        <v>0</v>
      </c>
      <c r="D41" s="102">
        <v>952.8</v>
      </c>
      <c r="E41" s="103">
        <v>20930.599999999999</v>
      </c>
    </row>
    <row r="42" spans="1:5" x14ac:dyDescent="0.3">
      <c r="A42" s="78" t="s">
        <v>99</v>
      </c>
      <c r="B42" s="79" t="s">
        <v>100</v>
      </c>
      <c r="C42" s="80" t="s">
        <v>101</v>
      </c>
      <c r="D42" s="86">
        <v>95600</v>
      </c>
      <c r="E42" s="86">
        <v>95600</v>
      </c>
    </row>
    <row r="43" spans="1:5" x14ac:dyDescent="0.3">
      <c r="A43" s="52"/>
    </row>
    <row r="44" spans="1:5" x14ac:dyDescent="0.3">
      <c r="A44" s="52"/>
    </row>
    <row r="45" spans="1:5" x14ac:dyDescent="0.3">
      <c r="A45" s="52"/>
    </row>
    <row r="46" spans="1:5" x14ac:dyDescent="0.3">
      <c r="A46" s="54"/>
      <c r="B46" s="55"/>
      <c r="C46" s="56"/>
      <c r="D46" s="55"/>
    </row>
    <row r="47" spans="1:5" x14ac:dyDescent="0.3">
      <c r="A47" s="57"/>
      <c r="B47" s="55"/>
    </row>
  </sheetData>
  <mergeCells count="6">
    <mergeCell ref="A1:D1"/>
    <mergeCell ref="A2:E2"/>
    <mergeCell ref="A3:A4"/>
    <mergeCell ref="B3:B4"/>
    <mergeCell ref="C3:C4"/>
    <mergeCell ref="D3:E3"/>
  </mergeCells>
  <pageMargins left="0.44" right="0.15748031496062992" top="0.35433070866141736" bottom="0.15748031496062992" header="0.15748031496062992" footer="0.15748031496062992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workbookViewId="0">
      <selection activeCell="G11" sqref="G11"/>
    </sheetView>
  </sheetViews>
  <sheetFormatPr defaultRowHeight="15" x14ac:dyDescent="0.25"/>
  <cols>
    <col min="1" max="1" width="4.42578125" customWidth="1"/>
    <col min="2" max="2" width="45.85546875" customWidth="1"/>
    <col min="3" max="3" width="10.42578125" customWidth="1"/>
    <col min="4" max="4" width="14.7109375" customWidth="1"/>
    <col min="5" max="6" width="14.140625" customWidth="1"/>
    <col min="7" max="7" width="14" customWidth="1"/>
    <col min="8" max="8" width="28" customWidth="1"/>
    <col min="9" max="9" width="25.5703125" customWidth="1"/>
  </cols>
  <sheetData>
    <row r="1" spans="1:8" ht="18.75" x14ac:dyDescent="0.3">
      <c r="B1" s="127" t="s">
        <v>56</v>
      </c>
      <c r="C1" s="127"/>
      <c r="D1" s="127"/>
      <c r="E1" s="127"/>
      <c r="F1" s="127"/>
      <c r="G1" s="127"/>
      <c r="H1" s="127"/>
    </row>
    <row r="2" spans="1:8" ht="15" customHeight="1" x14ac:dyDescent="0.25">
      <c r="A2" s="115" t="s">
        <v>24</v>
      </c>
      <c r="B2" s="115" t="s">
        <v>1</v>
      </c>
      <c r="C2" s="115" t="s">
        <v>2</v>
      </c>
      <c r="D2" s="128" t="s">
        <v>10</v>
      </c>
      <c r="E2" s="129"/>
      <c r="F2" s="129"/>
      <c r="G2" s="130"/>
      <c r="H2" s="115" t="s">
        <v>25</v>
      </c>
    </row>
    <row r="3" spans="1:8" x14ac:dyDescent="0.25">
      <c r="A3" s="125"/>
      <c r="B3" s="125"/>
      <c r="C3" s="125"/>
      <c r="D3" s="128" t="s">
        <v>109</v>
      </c>
      <c r="E3" s="130"/>
      <c r="F3" s="128" t="s">
        <v>110</v>
      </c>
      <c r="G3" s="130"/>
      <c r="H3" s="125"/>
    </row>
    <row r="4" spans="1:8" ht="45.75" thickBot="1" x14ac:dyDescent="0.3">
      <c r="A4" s="126"/>
      <c r="B4" s="126"/>
      <c r="C4" s="126"/>
      <c r="D4" s="106" t="s">
        <v>28</v>
      </c>
      <c r="E4" s="106" t="s">
        <v>18</v>
      </c>
      <c r="F4" s="106" t="s">
        <v>28</v>
      </c>
      <c r="G4" s="106" t="s">
        <v>18</v>
      </c>
      <c r="H4" s="126"/>
    </row>
    <row r="5" spans="1:8" ht="48.75" customHeight="1" x14ac:dyDescent="0.25">
      <c r="A5" s="29"/>
      <c r="B5" s="30" t="s">
        <v>29</v>
      </c>
      <c r="C5" s="31"/>
      <c r="D5" s="32" t="s">
        <v>32</v>
      </c>
      <c r="E5" s="32" t="s">
        <v>32</v>
      </c>
      <c r="F5" s="32" t="s">
        <v>32</v>
      </c>
      <c r="G5" s="32" t="s">
        <v>32</v>
      </c>
      <c r="H5" s="14" t="str">
        <f>IF(OR('Часть 1'!D16&lt;(D6+D7+D8+D9+D10+D11+D12),'Часть 1'!D15&lt;(E6+E7+E8+E9+E10+E11+E12),'Часть 1'!E16&lt;(F6+F7+F8+F9+F10+F11+F12),'Часть 1'!E15&lt;(G6+G7+G8+G9+G10+G11+G12),),"ОШИБКА: сумма строк 3.1-3.7 не может быть больше общей суммы расходов","")</f>
        <v/>
      </c>
    </row>
    <row r="6" spans="1:8" x14ac:dyDescent="0.25">
      <c r="A6" s="33" t="s">
        <v>57</v>
      </c>
      <c r="B6" s="18" t="s">
        <v>30</v>
      </c>
      <c r="C6" s="19" t="s">
        <v>0</v>
      </c>
      <c r="D6" s="38"/>
      <c r="E6" s="38"/>
      <c r="F6" s="38"/>
      <c r="G6" s="38"/>
      <c r="H6" s="15" t="str">
        <f>IF(((D6-TRUNC(D6,1))+(E6-TRUNC(E6,1))+(F6-TRUNC(F6,1))+(D7-TRUNC(D7,1))+(E7-TRUNC(E7,1))+(F7-TRUNC(F7,1))+(G6-TRUNC(G6,1)))&gt;0,"ОШИБКА: в строках 3.1,3.2 точность должна быть - один знак после запятой","")</f>
        <v/>
      </c>
    </row>
    <row r="7" spans="1:8" ht="30" x14ac:dyDescent="0.25">
      <c r="A7" s="33" t="s">
        <v>58</v>
      </c>
      <c r="B7" s="18" t="s">
        <v>34</v>
      </c>
      <c r="C7" s="19" t="s">
        <v>0</v>
      </c>
      <c r="D7" s="38">
        <v>38583.699999999997</v>
      </c>
      <c r="E7" s="38">
        <v>1414754</v>
      </c>
      <c r="F7" s="38">
        <v>23652.3</v>
      </c>
      <c r="G7" s="38">
        <v>1921823.3</v>
      </c>
      <c r="H7" s="34"/>
    </row>
    <row r="8" spans="1:8" ht="28.5" customHeight="1" x14ac:dyDescent="0.25">
      <c r="A8" s="33" t="s">
        <v>59</v>
      </c>
      <c r="B8" s="18" t="s">
        <v>36</v>
      </c>
      <c r="C8" s="19" t="s">
        <v>0</v>
      </c>
      <c r="D8" s="38">
        <v>42371.1</v>
      </c>
      <c r="E8" s="38">
        <v>58174.1</v>
      </c>
      <c r="F8" s="38">
        <v>59744.4</v>
      </c>
      <c r="G8" s="38">
        <v>332691.7</v>
      </c>
      <c r="H8" s="15" t="str">
        <f>IF(((D8-TRUNC(D8,1))+(E8-TRUNC(E8,1))+(F8-TRUNC(F8,1))+(D9-TRUNC(D9,1))+(E9-TRUNC(E9,1))+(F9-TRUNC(F9,1))+(G8-TRUNC(G8,1)))&gt;0,"ОШИБКА: в строках 3.3,3.4 точность должна быть - один знак после запятой","")</f>
        <v/>
      </c>
    </row>
    <row r="9" spans="1:8" x14ac:dyDescent="0.25">
      <c r="A9" s="33" t="s">
        <v>60</v>
      </c>
      <c r="B9" s="18" t="s">
        <v>41</v>
      </c>
      <c r="C9" s="19" t="s">
        <v>0</v>
      </c>
      <c r="D9" s="38">
        <v>271284.40000000002</v>
      </c>
      <c r="E9" s="38">
        <v>100005.5</v>
      </c>
      <c r="F9" s="38">
        <v>380241.1</v>
      </c>
      <c r="G9" s="38">
        <v>60240.1</v>
      </c>
      <c r="H9" s="34"/>
    </row>
    <row r="10" spans="1:8" ht="27.75" customHeight="1" x14ac:dyDescent="0.25">
      <c r="A10" s="33" t="s">
        <v>61</v>
      </c>
      <c r="B10" s="18" t="s">
        <v>42</v>
      </c>
      <c r="C10" s="19" t="s">
        <v>0</v>
      </c>
      <c r="D10" s="38">
        <v>385429.9</v>
      </c>
      <c r="E10" s="38">
        <v>877407</v>
      </c>
      <c r="F10" s="38">
        <v>446678.8</v>
      </c>
      <c r="G10" s="38">
        <v>868077</v>
      </c>
      <c r="H10" s="15" t="str">
        <f>IF(((D10-TRUNC(D10,1))+(E10-TRUNC(E10,1))+(F10-TRUNC(F10,1))+(D11-TRUNC(D11,1))+(E11-TRUNC(E11,1))+(F11-TRUNC(F11,1))+(G10-TRUNC(G10,1)))&gt;0,"ОШИБКА: в строках 3.5,3.6 точность должна быть - один знак после запятой","")</f>
        <v/>
      </c>
    </row>
    <row r="11" spans="1:8" x14ac:dyDescent="0.25">
      <c r="A11" s="33" t="s">
        <v>62</v>
      </c>
      <c r="B11" s="18" t="s">
        <v>112</v>
      </c>
      <c r="C11" s="19" t="s">
        <v>0</v>
      </c>
      <c r="D11" s="38">
        <v>219601.3</v>
      </c>
      <c r="E11" s="38">
        <v>1577988.5</v>
      </c>
      <c r="F11" s="38">
        <v>268372.09999999998</v>
      </c>
      <c r="G11" s="38">
        <v>2052920.4</v>
      </c>
      <c r="H11" s="34"/>
    </row>
    <row r="12" spans="1:8" ht="30" x14ac:dyDescent="0.25">
      <c r="A12" s="33" t="s">
        <v>63</v>
      </c>
      <c r="B12" s="28" t="s">
        <v>111</v>
      </c>
      <c r="C12" s="19" t="s">
        <v>0</v>
      </c>
      <c r="D12" s="38">
        <v>210392.4</v>
      </c>
      <c r="E12" s="38">
        <v>51838.1</v>
      </c>
      <c r="F12" s="38">
        <v>215313.3</v>
      </c>
      <c r="G12" s="38">
        <v>43024.5</v>
      </c>
      <c r="H12" s="15" t="str">
        <f>IF(((D12-TRUNC(D12,1))+(E12-TRUNC(E12,1))+(F12-TRUNC(F12,1))+(G12-TRUNC(G12,1)))&gt;0,"ОШИБКА: в строках 3.7 точность должна быть - один знак после запятой","")</f>
        <v/>
      </c>
    </row>
    <row r="13" spans="1:8" ht="30" x14ac:dyDescent="0.25">
      <c r="A13" s="46" t="s">
        <v>64</v>
      </c>
      <c r="B13" s="47" t="s">
        <v>115</v>
      </c>
      <c r="C13" s="48" t="s">
        <v>0</v>
      </c>
      <c r="D13" s="49">
        <v>0</v>
      </c>
      <c r="E13" s="49">
        <v>0</v>
      </c>
      <c r="F13" s="49">
        <v>10.6</v>
      </c>
      <c r="G13" s="49">
        <v>499.1</v>
      </c>
      <c r="H13" s="60" t="str">
        <f>IF(((D13-TRUNC(D13,1))+(E13-TRUNC(E13,1))+(F13-TRUNC(F13,1))+(G13-TRUNC(G13,1)))&gt;0,"ОШИБКА: в строке 3.8 точность должна быть - один знак после запятой","")</f>
        <v/>
      </c>
    </row>
    <row r="14" spans="1:8" ht="75" x14ac:dyDescent="0.25">
      <c r="A14" s="46" t="s">
        <v>147</v>
      </c>
      <c r="B14" s="47" t="s">
        <v>152</v>
      </c>
      <c r="C14" s="48" t="s">
        <v>0</v>
      </c>
      <c r="D14" s="49">
        <v>8638.5</v>
      </c>
      <c r="E14" s="94" t="s">
        <v>32</v>
      </c>
      <c r="F14" s="49">
        <v>9360.6</v>
      </c>
      <c r="G14" s="94" t="s">
        <v>32</v>
      </c>
      <c r="H14" s="60"/>
    </row>
    <row r="15" spans="1:8" x14ac:dyDescent="0.25">
      <c r="A15" s="46" t="s">
        <v>148</v>
      </c>
      <c r="B15" s="47" t="s">
        <v>149</v>
      </c>
      <c r="C15" s="48" t="s">
        <v>0</v>
      </c>
      <c r="D15" s="49">
        <v>105539.8</v>
      </c>
      <c r="E15" s="49">
        <v>1218572.6000000001</v>
      </c>
      <c r="F15" s="49">
        <v>93840.1</v>
      </c>
      <c r="G15" s="49">
        <v>2943999.5</v>
      </c>
      <c r="H15" s="60"/>
    </row>
    <row r="16" spans="1:8" ht="30" x14ac:dyDescent="0.25">
      <c r="A16" s="46" t="s">
        <v>150</v>
      </c>
      <c r="B16" s="47" t="s">
        <v>153</v>
      </c>
      <c r="C16" s="48" t="s">
        <v>155</v>
      </c>
      <c r="D16" s="49">
        <v>436</v>
      </c>
      <c r="E16" s="94" t="s">
        <v>32</v>
      </c>
      <c r="F16" s="49">
        <v>434</v>
      </c>
      <c r="G16" s="94" t="s">
        <v>32</v>
      </c>
      <c r="H16" s="60"/>
    </row>
    <row r="17" spans="1:8" ht="30" x14ac:dyDescent="0.25">
      <c r="A17" s="46" t="s">
        <v>151</v>
      </c>
      <c r="B17" s="47" t="s">
        <v>154</v>
      </c>
      <c r="C17" s="48" t="s">
        <v>155</v>
      </c>
      <c r="D17" s="107">
        <v>374.05</v>
      </c>
      <c r="E17" s="94" t="s">
        <v>32</v>
      </c>
      <c r="F17" s="107">
        <v>392.05</v>
      </c>
      <c r="G17" s="94" t="s">
        <v>32</v>
      </c>
      <c r="H17" s="60"/>
    </row>
    <row r="21" spans="1:8" x14ac:dyDescent="0.25">
      <c r="B21" t="s">
        <v>159</v>
      </c>
    </row>
    <row r="23" spans="1:8" x14ac:dyDescent="0.25">
      <c r="B23" t="s">
        <v>160</v>
      </c>
      <c r="C23" t="s">
        <v>161</v>
      </c>
      <c r="D23" s="108" t="s">
        <v>162</v>
      </c>
    </row>
    <row r="24" spans="1:8" x14ac:dyDescent="0.25">
      <c r="D24" s="108" t="s">
        <v>163</v>
      </c>
    </row>
    <row r="25" spans="1:8" x14ac:dyDescent="0.25">
      <c r="B25" t="s">
        <v>164</v>
      </c>
      <c r="C25" t="s">
        <v>165</v>
      </c>
      <c r="D25" s="108" t="s">
        <v>166</v>
      </c>
    </row>
    <row r="26" spans="1:8" x14ac:dyDescent="0.25">
      <c r="D26" s="108" t="s">
        <v>167</v>
      </c>
    </row>
  </sheetData>
  <mergeCells count="8">
    <mergeCell ref="A2:A4"/>
    <mergeCell ref="B2:B4"/>
    <mergeCell ref="C2:C4"/>
    <mergeCell ref="B1:H1"/>
    <mergeCell ref="H2:H4"/>
    <mergeCell ref="D2:G2"/>
    <mergeCell ref="D3:E3"/>
    <mergeCell ref="F3:G3"/>
  </mergeCells>
  <pageMargins left="0.70866141732283472" right="0.70866141732283472" top="0.27559055118110237" bottom="0.23622047244094491" header="0.23622047244094491" footer="0.27559055118110237"/>
  <pageSetup paperSize="9" scale="89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Часть 1</vt:lpstr>
      <vt:lpstr>Часть 2</vt:lpstr>
      <vt:lpstr>Часть 3</vt:lpstr>
      <vt:lpstr>'Часть 3'!Заголовки_для_печати</vt:lpstr>
    </vt:vector>
  </TitlesOfParts>
  <Company>Департамент финансов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User</cp:lastModifiedBy>
  <cp:lastPrinted>2023-05-30T06:16:23Z</cp:lastPrinted>
  <dcterms:created xsi:type="dcterms:W3CDTF">2016-06-17T07:08:43Z</dcterms:created>
  <dcterms:modified xsi:type="dcterms:W3CDTF">2023-05-30T10:04:03Z</dcterms:modified>
</cp:coreProperties>
</file>