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00_обмен\"/>
    </mc:Choice>
  </mc:AlternateContent>
  <xr:revisionPtr revIDLastSave="0" documentId="13_ncr:1_{E7B5AEAE-7307-4FF0-812F-F6878513A6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Часть 1" sheetId="1" r:id="rId1"/>
    <sheet name="Часть 2" sheetId="5" r:id="rId2"/>
    <sheet name="Часть 3" sheetId="2" r:id="rId3"/>
  </sheets>
  <definedNames>
    <definedName name="_xlnm.Print_Titles" localSheetId="2">'Часть 3'!$2:$4</definedName>
  </definedNames>
  <calcPr calcId="181029"/>
</workbook>
</file>

<file path=xl/calcChain.xml><?xml version="1.0" encoding="utf-8"?>
<calcChain xmlns="http://schemas.openxmlformats.org/spreadsheetml/2006/main">
  <c r="E14" i="5" l="1"/>
  <c r="D14" i="5"/>
  <c r="E43" i="5" l="1"/>
  <c r="D43" i="5"/>
  <c r="E40" i="5"/>
  <c r="D40" i="5"/>
  <c r="E26" i="5"/>
  <c r="E6" i="5" s="1"/>
  <c r="D26" i="5"/>
  <c r="D6" i="5" s="1"/>
  <c r="H13" i="2" l="1"/>
  <c r="H12" i="2"/>
  <c r="H10" i="2"/>
  <c r="H8" i="2"/>
  <c r="H6" i="2"/>
  <c r="H5" i="2"/>
  <c r="F29" i="1"/>
  <c r="F26" i="1"/>
  <c r="F28" i="1"/>
  <c r="F27" i="1"/>
  <c r="F25" i="1"/>
  <c r="F23" i="1"/>
  <c r="F20" i="1"/>
  <c r="E18" i="1"/>
  <c r="D18" i="1"/>
  <c r="F13" i="1"/>
  <c r="F9" i="1"/>
  <c r="F8" i="1"/>
  <c r="E13" i="1" l="1"/>
  <c r="D13" i="1"/>
  <c r="F14" i="1" s="1"/>
  <c r="E9" i="1"/>
  <c r="D9" i="1"/>
  <c r="F10" i="1" l="1"/>
  <c r="E17" i="1"/>
  <c r="D17" i="1"/>
  <c r="F18" i="1" s="1"/>
</calcChain>
</file>

<file path=xl/sharedStrings.xml><?xml version="1.0" encoding="utf-8"?>
<sst xmlns="http://schemas.openxmlformats.org/spreadsheetml/2006/main" count="254" uniqueCount="168">
  <si>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</si>
  <si>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</si>
  <si>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</si>
  <si>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</si>
  <si>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</si>
  <si>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</si>
  <si>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</si>
  <si>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</si>
  <si>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</si>
  <si>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</si>
  <si>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</si>
  <si>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</si>
  <si>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</si>
  <si>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</si>
  <si>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</si>
  <si>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</si>
  <si>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</si>
  <si>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</si>
  <si>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</si>
  <si>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</si>
  <si>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</si>
  <si>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</si>
  <si>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Часть 1 "Основные параметры бюджета"</t>
  </si>
  <si>
    <t>(наименование муниципального образования)</t>
  </si>
  <si>
    <t>№ п/п</t>
  </si>
  <si>
    <t>Примечание</t>
  </si>
  <si>
    <t>объем муниципального долга по бюджетным кредитам</t>
  </si>
  <si>
    <t>объем муниципального долга по коммерческим кредитам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</si>
  <si>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</si>
  <si>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</si>
  <si>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</si>
  <si>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</si>
  <si>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</si>
  <si>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</si>
  <si>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</si>
  <si>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</si>
  <si>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</si>
  <si>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</si>
  <si>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</si>
  <si>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</si>
  <si>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</si>
  <si>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</si>
  <si>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</si>
  <si>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</si>
  <si>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</si>
  <si>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</si>
  <si>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</si>
  <si>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</si>
  <si>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</si>
  <si>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</si>
  <si>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</si>
  <si>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</si>
  <si>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</si>
  <si>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</si>
  <si>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</si>
  <si>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</si>
  <si>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</si>
  <si>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</si>
  <si>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</si>
  <si>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</si>
  <si>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</si>
  <si>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</si>
  <si>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</si>
  <si>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</si>
  <si>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</si>
  <si>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объем муниципального долга по ценным бумагам</t>
  </si>
  <si>
    <t xml:space="preserve">Фактическое значение 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</si>
  <si>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</si>
  <si>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</si>
  <si>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</si>
  <si>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</si>
  <si>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</si>
  <si>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</si>
  <si>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2.2.2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</si>
  <si>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</si>
  <si>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</si>
  <si>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</si>
  <si>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</si>
  <si>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</si>
  <si>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</si>
  <si>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</si>
  <si>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</si>
  <si>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</si>
  <si>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</si>
  <si>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2.5</t>
  </si>
  <si>
    <t>из нее объем задолженности, приостановленной к взысканию</t>
  </si>
  <si>
    <t>2.6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</si>
  <si>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</si>
  <si>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</si>
  <si>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</si>
  <si>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</si>
  <si>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</si>
  <si>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</si>
  <si>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</si>
  <si>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</si>
  <si>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2.12</t>
  </si>
  <si>
    <t>2.13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</si>
  <si>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</si>
  <si>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</si>
  <si>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</si>
  <si>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</si>
  <si>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</si>
  <si>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налог на доходы физических лиц</t>
  </si>
  <si>
    <t>тыс. руб.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</si>
  <si>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2021 - 2022 годы</t>
  </si>
  <si>
    <t xml:space="preserve">2021 год </t>
  </si>
  <si>
    <t>2022 год</t>
  </si>
  <si>
    <t>бюджетные кредиты</t>
  </si>
  <si>
    <t>2021 год, в том числе за счет</t>
  </si>
  <si>
    <t>2022 год, в том числе за счет</t>
  </si>
  <si>
    <t>Дополнительное образование детей (подраздел 07.03)</t>
  </si>
  <si>
    <t>Общее образование (подраздел 07.02)</t>
  </si>
  <si>
    <t>повлияло положительно/ повлияло отрицательно/ 
не повлияло</t>
  </si>
  <si>
    <t>Заполняется в случае, если в пункте 1.19 указывается "повлияло отрицательно"</t>
  </si>
  <si>
    <t>Объем просроченной кредиторской задолженности на конец отчетного периода</t>
  </si>
  <si>
    <t>Часть 2 "Доходы"</t>
  </si>
  <si>
    <t>Единица измерения</t>
  </si>
  <si>
    <t>2021 год</t>
  </si>
  <si>
    <r>
      <t xml:space="preserve">Доходы бюджета муниципального образования </t>
    </r>
    <r>
      <rPr>
        <i/>
        <sz val="11"/>
        <rFont val="Times New Roman"/>
        <family val="2"/>
        <charset val="204"/>
      </rPr>
      <t>(пп 2.2+2.4+2.5)</t>
    </r>
  </si>
  <si>
    <t>налоги на совокупный доход</t>
  </si>
  <si>
    <t>из них налог, взимаемый в связи с применением патентной системы налогообложения</t>
  </si>
  <si>
    <t>Налоги, передаваемые в соответствии с нормативно-правовыми актами субъектов РФ, всего</t>
  </si>
  <si>
    <t>2.4.1</t>
  </si>
  <si>
    <t>2.4.2</t>
  </si>
  <si>
    <r>
      <t xml:space="preserve">Безвозмездные поступления в бюджет муниципального образования, всего                                      </t>
    </r>
    <r>
      <rPr>
        <i/>
        <sz val="11"/>
        <rFont val="Times New Roman"/>
        <family val="2"/>
        <charset val="204"/>
      </rPr>
      <t>(пп 2.5.1+2.5.2+2.5.3+2.5.4)</t>
    </r>
  </si>
  <si>
    <t>2.5.1</t>
  </si>
  <si>
    <t>безвозмездные поступления от других бюджетов бюджетной системы РФ</t>
  </si>
  <si>
    <t>из них субвенции</t>
  </si>
  <si>
    <t>2.5.2</t>
  </si>
  <si>
    <t>прочие безвозмездные поступления</t>
  </si>
  <si>
    <t>2.5.3</t>
  </si>
  <si>
    <t>доходы бюджетов от возврата остатков субсидий, субвенций и иных межбюджетных трансфертов, имеющих целевое назначение, прошлых лет</t>
  </si>
  <si>
    <t>2.5.4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</si>
  <si>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</si>
  <si>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Общая сумма задолженности по налогам (без учета пеней и штрафов) в бюджет муниципального образования (по состоянию на 01.01.2022, 01.01.2023)       </t>
  </si>
  <si>
    <t>Общий объем списанной задолженности по налогам и неналоговым платежам, поступающим в бюджет муниципального образования, признанной безнадежной к взысканию</t>
  </si>
  <si>
    <t>Сумма льгот по местным налогам, предоставленных в соответствии с федеральным законодательством (по данным отчета 5-МН за 2020 год, за 2021 год) , в том числе:</t>
  </si>
  <si>
    <t>2.11.1</t>
  </si>
  <si>
    <t>2.11.2</t>
  </si>
  <si>
    <t>Сумма льгот по местным налогам, предоставленных в соответствии с нормативными правовыми актами представительных органов муниципальных образований (по данным отчета 5-МН за 2020 год, за 2021 год), в том числе:</t>
  </si>
  <si>
    <t>2.12.1</t>
  </si>
  <si>
    <t>2.12.2</t>
  </si>
  <si>
    <t xml:space="preserve">Объем выпадающих доходов муниципального образования в результате предоставления мер поддержки субъектам малого и среднего предпринимательства, установленных нормативными правовыми актами органов местного самоуправления </t>
  </si>
  <si>
    <t>Повлияло ли введение механизма единого налогового счета (ЕНС) на финансовую стабильность бюджета муниципального образования в 2023 году?</t>
  </si>
  <si>
    <t>Какие меры принимаются для сокращения кассового разрыва бюджета</t>
  </si>
  <si>
    <t>3.9</t>
  </si>
  <si>
    <t>3.10</t>
  </si>
  <si>
    <t>Объем расходов на капитальное строительство</t>
  </si>
  <si>
    <t>3.11</t>
  </si>
  <si>
    <t>3.12</t>
  </si>
  <si>
    <t>Объем расходов, направляемых на обеспечение мер социальной поддержки, установленных органами местного самоуправления (в соответствии с абз. 2 ч.5 ст.20 ФЗ от 06.10.2003 №131-ФЗ)</t>
  </si>
  <si>
    <t>Штатная численность органов местного самоуправления на конец года</t>
  </si>
  <si>
    <t>Штатная численность муниципальных казенных учреждений на конец года</t>
  </si>
  <si>
    <t>шт.ед.</t>
  </si>
  <si>
    <t>город Смоленск</t>
  </si>
  <si>
    <t>налог на доходы физических лиц (за исключением налога на доходы физических лиц, уплачиваемого иностранными гражданами в виде фиксированного авансового платежа при осуществлении ими на территории Российской Федерации трудовой деятельности на основании патента; налога на доходы физических лиц в части суммы налога, превышающей 650 тысяч рублей, относящейся к части налоговой базы, превышающей 5 миллионов рублей) по единому нормативу 7 процентов</t>
  </si>
  <si>
    <t>налог на доходы физических лиц, уплачиваемого иностранными гражданами в виде фиксированного авансового платежа при осуществлении ими на территории Российской Федерации трудовой деятельности на основании патента, по единому нормативу 15 процентов</t>
  </si>
  <si>
    <t>налог на доходы физических лиц в части суммы налога, превышающей 650 тысяч рублей, относящейся к части налоговой базы, превышающей 5 миллионов рублей, по единому нормативу 13,1 процента</t>
  </si>
  <si>
    <t>налог, взимаемый в связи с применением упрощенной системы налогооблажения, по единому нормативу 30 процентов</t>
  </si>
  <si>
    <t>налог на добычу общераспространенных полезных ископаемых по единому нормативу 100 процентов</t>
  </si>
  <si>
    <t>налог на игорный бизнес по единому нормативу 100 процентов</t>
  </si>
  <si>
    <t xml:space="preserve">*Общая сумма задолженности по неналоговым платежам  в бюджет муниципального образования (по состоянию на 01.01.2022, 01.01.2023) </t>
  </si>
  <si>
    <t>* с учетом пеней и штрафов</t>
  </si>
  <si>
    <t>не повлияло</t>
  </si>
  <si>
    <t xml:space="preserve">Исполнители: </t>
  </si>
  <si>
    <t>доходы - Голубева Татьяна Викторовна (4812) 20-19-13</t>
  </si>
  <si>
    <t>расходы - Арбузова Марина Петровна (4812) 20-19-02</t>
  </si>
  <si>
    <t>дефицит - Цыбина Ольга Викторовна (4812) 20-19-31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</si>
</sst>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3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2"/>
      <charset val="204"/>
    </font>
    <font>
      <b/>
      <sz val="11"/>
      <name val="Times New Roman"/>
      <family val="2"/>
      <charset val="204"/>
    </font>
    <font>
      <i/>
      <sz val="11"/>
      <name val="Times New Roman"/>
      <family val="2"/>
      <charset val="204"/>
    </font>
    <font>
      <sz val="14"/>
      <name val="Times New Roman"/>
      <family val="2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164" fontId="1" fillId="2" borderId="6" xfId="0" applyNumberFormat="1" applyFont="1" applyFill="1" applyBorder="1"/>
    <xf numFmtId="0" fontId="1" fillId="2" borderId="7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1" fillId="2" borderId="16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49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wrapText="1"/>
    </xf>
    <xf numFmtId="164" fontId="1" fillId="0" borderId="6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49" fontId="1" fillId="0" borderId="1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Protection="1">
      <protection locked="0"/>
    </xf>
    <xf numFmtId="49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19" xfId="0" applyFont="1" applyBorder="1" applyAlignment="1">
      <alignment horizontal="center"/>
    </xf>
    <xf numFmtId="164" fontId="6" fillId="0" borderId="19" xfId="0" applyNumberFormat="1" applyFont="1" applyBorder="1" applyProtection="1">
      <protection locked="0"/>
    </xf>
    <xf numFmtId="0" fontId="8" fillId="0" borderId="0" xfId="1" applyFont="1"/>
    <xf numFmtId="0" fontId="9" fillId="0" borderId="0" xfId="1" applyFont="1"/>
    <xf numFmtId="0" fontId="8" fillId="0" borderId="0" xfId="1" applyFont="1" applyAlignment="1">
      <alignment vertical="center"/>
    </xf>
    <xf numFmtId="0" fontId="10" fillId="0" borderId="0" xfId="1" applyFont="1" applyAlignment="1">
      <alignment horizontal="center"/>
    </xf>
    <xf numFmtId="0" fontId="8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center" vertical="center"/>
    </xf>
    <xf numFmtId="0" fontId="6" fillId="2" borderId="10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8" fillId="0" borderId="0" xfId="1" applyFont="1" applyAlignment="1">
      <alignment horizontal="center"/>
    </xf>
    <xf numFmtId="164" fontId="1" fillId="0" borderId="6" xfId="0" applyNumberFormat="1" applyFont="1" applyBorder="1"/>
    <xf numFmtId="0" fontId="2" fillId="0" borderId="4" xfId="0" applyFont="1" applyBorder="1" applyAlignment="1">
      <alignment wrapText="1"/>
    </xf>
    <xf numFmtId="164" fontId="1" fillId="0" borderId="19" xfId="0" applyNumberFormat="1" applyFont="1" applyBorder="1" applyProtection="1">
      <protection locked="0"/>
    </xf>
    <xf numFmtId="164" fontId="1" fillId="0" borderId="1" xfId="0" applyNumberFormat="1" applyFont="1" applyBorder="1"/>
    <xf numFmtId="164" fontId="1" fillId="2" borderId="4" xfId="0" applyNumberFormat="1" applyFont="1" applyFill="1" applyBorder="1"/>
    <xf numFmtId="0" fontId="5" fillId="2" borderId="10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3" fillId="0" borderId="0" xfId="0" applyFont="1"/>
    <xf numFmtId="0" fontId="13" fillId="0" borderId="1" xfId="1" applyFont="1" applyBorder="1" applyAlignment="1">
      <alignment horizontal="center" vertical="center" wrapText="1"/>
    </xf>
    <xf numFmtId="49" fontId="14" fillId="3" borderId="1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left" vertical="center" wrapText="1"/>
    </xf>
    <xf numFmtId="0" fontId="14" fillId="3" borderId="19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left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15" xfId="1" applyFont="1" applyBorder="1" applyAlignment="1">
      <alignment vertical="center" wrapText="1"/>
    </xf>
    <xf numFmtId="0" fontId="15" fillId="0" borderId="15" xfId="1" applyFont="1" applyBorder="1" applyAlignment="1">
      <alignment horizontal="left" vertical="center" wrapText="1"/>
    </xf>
    <xf numFmtId="4" fontId="13" fillId="0" borderId="1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left" vertical="center" wrapText="1"/>
    </xf>
    <xf numFmtId="0" fontId="13" fillId="0" borderId="1" xfId="1" applyFont="1" applyBorder="1" applyAlignment="1">
      <alignment wrapText="1"/>
    </xf>
    <xf numFmtId="0" fontId="16" fillId="0" borderId="0" xfId="1" applyFont="1"/>
    <xf numFmtId="49" fontId="13" fillId="0" borderId="1" xfId="1" applyNumberFormat="1" applyFont="1" applyBorder="1" applyAlignment="1">
      <alignment horizontal="center" vertical="center" wrapText="1"/>
    </xf>
    <xf numFmtId="164" fontId="6" fillId="0" borderId="19" xfId="0" applyNumberFormat="1" applyFont="1" applyBorder="1" applyAlignment="1" applyProtection="1">
      <alignment horizontal="center"/>
      <protection locked="0"/>
    </xf>
    <xf numFmtId="164" fontId="13" fillId="0" borderId="1" xfId="1" applyNumberFormat="1" applyFont="1" applyBorder="1" applyAlignment="1">
      <alignment horizontal="center" vertical="center"/>
    </xf>
    <xf numFmtId="164" fontId="15" fillId="0" borderId="1" xfId="1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/>
    </xf>
    <xf numFmtId="0" fontId="7" fillId="0" borderId="0" xfId="1"/>
    <xf numFmtId="164" fontId="7" fillId="0" borderId="1" xfId="1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1" fillId="0" borderId="6" xfId="0" applyNumberFormat="1" applyFont="1" applyBorder="1" applyAlignment="1" applyProtection="1">
      <alignment horizontal="center"/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49" fontId="11" fillId="0" borderId="2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topLeftCell="A25" workbookViewId="0">
      <selection activeCell="C42" sqref="C42"/>
    </sheetView>
  </sheetViews>
  <sheetFormatPr defaultRowHeight="15" x14ac:dyDescent="0.25"/>
  <cols>
    <col min="1" max="1" width="4.42578125" style="1" customWidth="1"/>
    <col min="2" max="2" width="38.5703125" style="1" customWidth="1"/>
    <col min="3" max="3" width="13.5703125" style="1" customWidth="1"/>
    <col min="4" max="4" width="11.5703125" style="1" customWidth="1"/>
    <col min="5" max="5" width="14.140625" style="1" customWidth="1"/>
    <col min="6" max="6" width="45.85546875" style="1" customWidth="1"/>
    <col min="7" max="7" width="18.42578125" style="1" customWidth="1"/>
    <col min="8" max="16384" width="9.140625" style="1"/>
  </cols>
  <sheetData>
    <row r="1" spans="1:6" ht="54" customHeight="1" x14ac:dyDescent="0.3">
      <c r="B1" s="97" t="s">
        <v>104</v>
      </c>
      <c r="C1" s="97"/>
      <c r="D1" s="97"/>
      <c r="E1" s="97"/>
      <c r="F1" s="97"/>
    </row>
    <row r="2" spans="1:6" ht="19.5" customHeight="1" x14ac:dyDescent="0.35">
      <c r="B2" s="96" t="s">
        <v>154</v>
      </c>
      <c r="C2" s="96"/>
      <c r="D2" s="96"/>
      <c r="E2" s="96"/>
    </row>
    <row r="3" spans="1:6" ht="14.25" customHeight="1" x14ac:dyDescent="0.25">
      <c r="B3" s="95" t="s">
        <v>23</v>
      </c>
      <c r="C3" s="95"/>
      <c r="D3" s="95"/>
      <c r="E3" s="95"/>
    </row>
    <row r="4" spans="1:6" ht="18.75" customHeight="1" x14ac:dyDescent="0.3">
      <c r="B4" s="93" t="s">
        <v>22</v>
      </c>
      <c r="C4" s="93"/>
      <c r="D4" s="93"/>
      <c r="E4" s="93"/>
    </row>
    <row r="6" spans="1:6" ht="15" customHeight="1" x14ac:dyDescent="0.25">
      <c r="A6" s="91" t="s">
        <v>24</v>
      </c>
      <c r="B6" s="91" t="s">
        <v>1</v>
      </c>
      <c r="C6" s="91" t="s">
        <v>2</v>
      </c>
      <c r="D6" s="94" t="s">
        <v>10</v>
      </c>
      <c r="E6" s="94"/>
      <c r="F6" s="91" t="s">
        <v>25</v>
      </c>
    </row>
    <row r="7" spans="1:6" ht="27.75" customHeight="1" thickBot="1" x14ac:dyDescent="0.3">
      <c r="A7" s="92"/>
      <c r="B7" s="92"/>
      <c r="C7" s="92"/>
      <c r="D7" s="8" t="s">
        <v>105</v>
      </c>
      <c r="E7" s="8" t="s">
        <v>106</v>
      </c>
      <c r="F7" s="92"/>
    </row>
    <row r="8" spans="1:6" ht="37.5" customHeight="1" thickBot="1" x14ac:dyDescent="0.3">
      <c r="A8" s="20" t="s">
        <v>31</v>
      </c>
      <c r="B8" s="9" t="s">
        <v>4</v>
      </c>
      <c r="C8" s="10" t="s">
        <v>3</v>
      </c>
      <c r="D8" s="31">
        <v>317.5</v>
      </c>
      <c r="E8" s="31">
        <v>312.89999999999998</v>
      </c>
      <c r="F8" s="14" t="str">
        <f>IF(OR(D8&gt;800,E8&gt;800),"ОШИБКА: единицы измерения - тыс.чел"," ")</f>
        <v xml:space="preserve"> </v>
      </c>
    </row>
    <row r="9" spans="1:6" ht="60" customHeight="1" x14ac:dyDescent="0.25">
      <c r="A9" s="20" t="s">
        <v>33</v>
      </c>
      <c r="B9" s="9" t="s">
        <v>11</v>
      </c>
      <c r="C9" s="10" t="s">
        <v>0</v>
      </c>
      <c r="D9" s="13">
        <f>D11+D12</f>
        <v>7772534.4000000004</v>
      </c>
      <c r="E9" s="13">
        <f t="shared" ref="E9" si="0">E11+E12</f>
        <v>9713187.9000000004</v>
      </c>
      <c r="F9" s="14" t="str">
        <f>IF(((D8-TRUNC(D8,1))+(E8-TRUNC(E8,1))+(D11-TRUNC(D11,1))+(E11-TRUNC(E11,1))+(D12-TRUNC(D12,1))+(E12-TRUNC(E12,1)))&gt;0,"ОШИБКА: в строках 1.1-1.4 точность должна быть - один знак после запятой","")</f>
        <v/>
      </c>
    </row>
    <row r="10" spans="1:6" ht="36" customHeight="1" x14ac:dyDescent="0.25">
      <c r="A10" s="22"/>
      <c r="B10" s="3" t="s">
        <v>15</v>
      </c>
      <c r="C10" s="5"/>
      <c r="D10" s="6"/>
      <c r="E10" s="6"/>
      <c r="F10" s="15" t="str">
        <f>IF(OR(D9&gt;30000000,E9&gt;30000000),"ОШИБКА: в строках 1.3,1.4 единица измерения - тыс.руб","")</f>
        <v/>
      </c>
    </row>
    <row r="11" spans="1:6" ht="16.5" customHeight="1" x14ac:dyDescent="0.25">
      <c r="A11" s="22" t="s">
        <v>35</v>
      </c>
      <c r="B11" s="2" t="s">
        <v>16</v>
      </c>
      <c r="C11" s="5" t="s">
        <v>0</v>
      </c>
      <c r="D11" s="32">
        <v>3543801.7</v>
      </c>
      <c r="E11" s="32">
        <v>4053095.5</v>
      </c>
      <c r="F11" s="16"/>
    </row>
    <row r="12" spans="1:6" ht="15.75" customHeight="1" thickBot="1" x14ac:dyDescent="0.3">
      <c r="A12" s="21" t="s">
        <v>37</v>
      </c>
      <c r="B12" s="11" t="s">
        <v>17</v>
      </c>
      <c r="C12" s="12" t="s">
        <v>0</v>
      </c>
      <c r="D12" s="33">
        <v>4228732.7</v>
      </c>
      <c r="E12" s="33">
        <v>5660092.4000000004</v>
      </c>
      <c r="F12" s="17"/>
    </row>
    <row r="13" spans="1:6" ht="34.5" customHeight="1" x14ac:dyDescent="0.25">
      <c r="A13" s="20" t="s">
        <v>38</v>
      </c>
      <c r="B13" s="9" t="s">
        <v>5</v>
      </c>
      <c r="C13" s="10" t="s">
        <v>0</v>
      </c>
      <c r="D13" s="13">
        <f>D15+D16</f>
        <v>7633762.4000000004</v>
      </c>
      <c r="E13" s="13">
        <f t="shared" ref="E13" si="1">E15+E16</f>
        <v>9339684.5999999996</v>
      </c>
      <c r="F13" s="14" t="str">
        <f>IF(((D15-TRUNC(D15,1))+(E15-TRUNC(E15,1))+(D16-TRUNC(D16,1))+(E16-TRUNC(E16,1)))&gt;0,"ОШИБКА: в строках 1.6,1.7 точность должна быть - один знак после запятой","")</f>
        <v/>
      </c>
    </row>
    <row r="14" spans="1:6" ht="33" customHeight="1" x14ac:dyDescent="0.25">
      <c r="A14" s="22"/>
      <c r="B14" s="3" t="s">
        <v>20</v>
      </c>
      <c r="C14" s="5"/>
      <c r="D14" s="6"/>
      <c r="E14" s="6"/>
      <c r="F14" s="15" t="str">
        <f>IF(OR(D13&gt;31000000,E13&gt;31000000),"ОШИБКА: в строках 1.6,1.7 единица измерения - тыс.руб","")</f>
        <v/>
      </c>
    </row>
    <row r="15" spans="1:6" x14ac:dyDescent="0.25">
      <c r="A15" s="22" t="s">
        <v>39</v>
      </c>
      <c r="B15" s="2" t="s">
        <v>18</v>
      </c>
      <c r="C15" s="5" t="s">
        <v>0</v>
      </c>
      <c r="D15" s="32">
        <v>4160906.9</v>
      </c>
      <c r="E15" s="32">
        <v>5549632.5</v>
      </c>
      <c r="F15" s="16"/>
    </row>
    <row r="16" spans="1:6" ht="15.75" thickBot="1" x14ac:dyDescent="0.3">
      <c r="A16" s="21" t="s">
        <v>40</v>
      </c>
      <c r="B16" s="11" t="s">
        <v>19</v>
      </c>
      <c r="C16" s="12" t="s">
        <v>0</v>
      </c>
      <c r="D16" s="33">
        <v>3472855.5</v>
      </c>
      <c r="E16" s="33">
        <v>3790052.1</v>
      </c>
      <c r="F16" s="17"/>
    </row>
    <row r="17" spans="1:8" ht="39" customHeight="1" x14ac:dyDescent="0.25">
      <c r="A17" s="20" t="s">
        <v>43</v>
      </c>
      <c r="B17" s="9" t="s">
        <v>6</v>
      </c>
      <c r="C17" s="10" t="s">
        <v>0</v>
      </c>
      <c r="D17" s="13">
        <f>D9-D13</f>
        <v>138772</v>
      </c>
      <c r="E17" s="13">
        <f t="shared" ref="E17" si="2">E9-E13</f>
        <v>373503.30000000075</v>
      </c>
      <c r="F17" s="14"/>
    </row>
    <row r="18" spans="1:8" ht="51" customHeight="1" x14ac:dyDescent="0.25">
      <c r="A18" s="22" t="s">
        <v>44</v>
      </c>
      <c r="B18" s="2" t="s">
        <v>7</v>
      </c>
      <c r="C18" s="5" t="s">
        <v>0</v>
      </c>
      <c r="D18" s="6">
        <f>D20+D21+D22+D23+D24</f>
        <v>-138772</v>
      </c>
      <c r="E18" s="6">
        <f>E20+E21+E22+E23+E24</f>
        <v>-373503.3</v>
      </c>
      <c r="F18" s="15" t="str">
        <f>IF(ROUND((D17+E17+D18+E18),1)&lt;&gt;0,"ОШИБКА: непокрытый дефицит (профицит)","")</f>
        <v/>
      </c>
      <c r="H18" s="7"/>
    </row>
    <row r="19" spans="1:8" ht="15.75" thickBot="1" x14ac:dyDescent="0.3">
      <c r="A19" s="35"/>
      <c r="B19" s="57" t="s">
        <v>21</v>
      </c>
      <c r="C19" s="36"/>
      <c r="D19" s="60"/>
      <c r="E19" s="60"/>
      <c r="F19" s="23"/>
    </row>
    <row r="20" spans="1:8" ht="38.25" customHeight="1" x14ac:dyDescent="0.25">
      <c r="A20" s="20" t="s">
        <v>45</v>
      </c>
      <c r="B20" s="9" t="s">
        <v>8</v>
      </c>
      <c r="C20" s="10" t="s">
        <v>0</v>
      </c>
      <c r="D20" s="56">
        <v>0</v>
      </c>
      <c r="E20" s="56">
        <v>-300000</v>
      </c>
      <c r="F20" s="14" t="str">
        <f>IF(((D20-TRUNC(D20,1))+(E20-TRUNC(E20,1))+(D21-TRUNC(D21,1))+(E21-TRUNC(E21,1))+(D22-TRUNC(D22,1))+(E22-TRUNC(E22,1)))&gt;0,"ОШИБКА: в строках 1.10,1.11,1.12 точность должна быть - один знак после запятой","")</f>
        <v/>
      </c>
    </row>
    <row r="21" spans="1:8" ht="41.25" customHeight="1" x14ac:dyDescent="0.25">
      <c r="A21" s="22" t="s">
        <v>46</v>
      </c>
      <c r="B21" s="2" t="s">
        <v>107</v>
      </c>
      <c r="C21" s="5" t="s">
        <v>0</v>
      </c>
      <c r="D21" s="59">
        <v>0</v>
      </c>
      <c r="E21" s="59">
        <v>300000</v>
      </c>
      <c r="F21" s="15"/>
    </row>
    <row r="22" spans="1:8" ht="58.5" customHeight="1" x14ac:dyDescent="0.25">
      <c r="A22" s="22" t="s">
        <v>47</v>
      </c>
      <c r="B22" s="2" t="s">
        <v>14</v>
      </c>
      <c r="C22" s="5" t="s">
        <v>0</v>
      </c>
      <c r="D22" s="32"/>
      <c r="E22" s="32"/>
      <c r="F22" s="15"/>
    </row>
    <row r="23" spans="1:8" x14ac:dyDescent="0.25">
      <c r="A23" s="22" t="s">
        <v>48</v>
      </c>
      <c r="B23" s="2" t="s">
        <v>13</v>
      </c>
      <c r="C23" s="5" t="s">
        <v>0</v>
      </c>
      <c r="D23" s="32"/>
      <c r="E23" s="32"/>
      <c r="F23" s="15" t="str">
        <f>IF(((D23-TRUNC(D23,1))+(E23-TRUNC(E23,1))+(D24-TRUNC(D24,1))+(E24-TRUNC(E24,1)))&gt;0,"ОШИБКА: в строках 1.13,1.14 точность должна быть - один знак после запятой","")</f>
        <v/>
      </c>
    </row>
    <row r="24" spans="1:8" ht="15.75" thickBot="1" x14ac:dyDescent="0.3">
      <c r="A24" s="21" t="s">
        <v>49</v>
      </c>
      <c r="B24" s="24" t="s">
        <v>9</v>
      </c>
      <c r="C24" s="12" t="s">
        <v>0</v>
      </c>
      <c r="D24" s="33">
        <v>-138772</v>
      </c>
      <c r="E24" s="33">
        <v>-373503.3</v>
      </c>
      <c r="F24" s="61"/>
    </row>
    <row r="25" spans="1:8" ht="55.5" customHeight="1" x14ac:dyDescent="0.25">
      <c r="A25" s="38" t="s">
        <v>50</v>
      </c>
      <c r="B25" s="39" t="s">
        <v>12</v>
      </c>
      <c r="C25" s="40" t="s">
        <v>0</v>
      </c>
      <c r="D25" s="58">
        <v>2498814</v>
      </c>
      <c r="E25" s="58">
        <v>2498814</v>
      </c>
      <c r="F25" s="54" t="str">
        <f>IF(OR(D25&lt;(D27+D28+D29),E25&lt;(E27+E28+E29)),"ОШИБКА: строка 1.15 не может быть меньше суммы строк 1.16-1.18","")</f>
        <v/>
      </c>
    </row>
    <row r="26" spans="1:8" ht="31.5" customHeight="1" x14ac:dyDescent="0.25">
      <c r="A26" s="22"/>
      <c r="B26" s="3" t="s">
        <v>21</v>
      </c>
      <c r="C26" s="5"/>
      <c r="D26" s="32"/>
      <c r="E26" s="32"/>
      <c r="F26" s="15" t="str">
        <f>IF(((D25-TRUNC(D25,1))+(E25-TRUNC(E25,1))+(D27-TRUNC(D27,1))+(E27-TRUNC(E27,1))+(D28-TRUNC(D28,1))+(E28-TRUNC(E28,1)))&gt;0,"ОШИБКА: в строках 1.15-1.17 точность должна быть - один знак после запятой","")</f>
        <v/>
      </c>
    </row>
    <row r="27" spans="1:8" ht="44.25" customHeight="1" x14ac:dyDescent="0.25">
      <c r="A27" s="22" t="s">
        <v>51</v>
      </c>
      <c r="B27" s="3" t="s">
        <v>26</v>
      </c>
      <c r="C27" s="4" t="s">
        <v>0</v>
      </c>
      <c r="D27" s="32">
        <v>0</v>
      </c>
      <c r="E27" s="32">
        <v>300000</v>
      </c>
      <c r="F27" s="15" t="str">
        <f>IF(OR(E27&lt;&gt;(D27+E21)),"ОШИБКА: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28" spans="1:8" ht="43.5" customHeight="1" x14ac:dyDescent="0.25">
      <c r="A28" s="22" t="s">
        <v>52</v>
      </c>
      <c r="B28" s="3" t="s">
        <v>27</v>
      </c>
      <c r="C28" s="4" t="s">
        <v>0</v>
      </c>
      <c r="D28" s="32">
        <v>2498814</v>
      </c>
      <c r="E28" s="32">
        <v>2198814</v>
      </c>
      <c r="F28" s="15" t="str">
        <f>IF(OR(E28&lt;&gt;(D28+E20)),"ОШИБКА: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29" spans="1:8" ht="43.5" customHeight="1" thickBot="1" x14ac:dyDescent="0.3">
      <c r="A29" s="35" t="s">
        <v>53</v>
      </c>
      <c r="B29" s="57" t="s">
        <v>65</v>
      </c>
      <c r="C29" s="62" t="s">
        <v>0</v>
      </c>
      <c r="D29" s="37"/>
      <c r="E29" s="37"/>
      <c r="F29" s="23" t="str">
        <f>IF(((D29-TRUNC(D29,1))+(E29-TRUNC(E29,1)))&gt;0,"ОШИБКА: в строке 1.18 точность должна быть - один знак после запятой","")</f>
        <v/>
      </c>
    </row>
    <row r="30" spans="1:8" ht="75" x14ac:dyDescent="0.25">
      <c r="A30" s="20" t="s">
        <v>54</v>
      </c>
      <c r="B30" s="9" t="s">
        <v>143</v>
      </c>
      <c r="C30" s="63" t="s">
        <v>112</v>
      </c>
      <c r="D30" s="98"/>
      <c r="E30" s="98"/>
      <c r="F30" s="14" t="s">
        <v>163</v>
      </c>
    </row>
    <row r="31" spans="1:8" ht="45.75" thickBot="1" x14ac:dyDescent="0.3">
      <c r="A31" s="21" t="s">
        <v>55</v>
      </c>
      <c r="B31" s="11" t="s">
        <v>144</v>
      </c>
      <c r="C31" s="64"/>
      <c r="D31" s="99"/>
      <c r="E31" s="99"/>
      <c r="F31" s="53" t="s">
        <v>113</v>
      </c>
    </row>
    <row r="33" spans="2:4" x14ac:dyDescent="0.25">
      <c r="B33" s="1" t="s">
        <v>164</v>
      </c>
    </row>
    <row r="34" spans="2:4" x14ac:dyDescent="0.25">
      <c r="B34" s="110" t="s">
        <v>165</v>
      </c>
      <c r="C34" s="111"/>
      <c r="D34" s="111"/>
    </row>
    <row r="35" spans="2:4" x14ac:dyDescent="0.25">
      <c r="B35" s="1" t="s">
        <v>166</v>
      </c>
    </row>
    <row r="36" spans="2:4" x14ac:dyDescent="0.25">
      <c r="B36" s="1" t="s">
        <v>167</v>
      </c>
    </row>
  </sheetData>
  <mergeCells count="12">
    <mergeCell ref="B34:D34"/>
    <mergeCell ref="B3:E3"/>
    <mergeCell ref="B2:E2"/>
    <mergeCell ref="B1:F1"/>
    <mergeCell ref="D30:E30"/>
    <mergeCell ref="D31:E31"/>
    <mergeCell ref="F6:F7"/>
    <mergeCell ref="A6:A7"/>
    <mergeCell ref="B4:E4"/>
    <mergeCell ref="B6:B7"/>
    <mergeCell ref="C6:C7"/>
    <mergeCell ref="D6:E6"/>
  </mergeCells>
  <pageMargins left="0.39370078740157483" right="0.39370078740157483" top="0.42" bottom="0.35" header="0.31496062992125984" footer="0.31496062992125984"/>
  <pageSetup paperSize="9" scale="7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workbookViewId="0">
      <selection activeCell="F14" sqref="F14"/>
    </sheetView>
  </sheetViews>
  <sheetFormatPr defaultRowHeight="18.75" x14ac:dyDescent="0.3"/>
  <cols>
    <col min="1" max="1" width="9" style="52" customWidth="1"/>
    <col min="2" max="2" width="79.42578125" style="45" customWidth="1"/>
    <col min="3" max="3" width="11.5703125" style="48" customWidth="1"/>
    <col min="4" max="4" width="12.140625" style="45" customWidth="1"/>
    <col min="5" max="5" width="11.85546875" style="45" customWidth="1"/>
    <col min="6" max="16384" width="9.140625" style="45"/>
  </cols>
  <sheetData>
    <row r="1" spans="1:6" ht="17.25" customHeight="1" x14ac:dyDescent="0.3">
      <c r="A1" s="93" t="s">
        <v>115</v>
      </c>
      <c r="B1" s="93"/>
      <c r="C1" s="93"/>
      <c r="D1" s="93"/>
      <c r="E1" s="65"/>
      <c r="F1" s="65"/>
    </row>
    <row r="2" spans="1:6" ht="7.5" hidden="1" customHeight="1" x14ac:dyDescent="0.3">
      <c r="A2" s="100"/>
      <c r="B2" s="100"/>
      <c r="C2" s="100"/>
      <c r="D2" s="100"/>
      <c r="E2" s="100"/>
    </row>
    <row r="3" spans="1:6" ht="27" customHeight="1" x14ac:dyDescent="0.3">
      <c r="A3" s="101" t="s">
        <v>24</v>
      </c>
      <c r="B3" s="102" t="s">
        <v>1</v>
      </c>
      <c r="C3" s="103" t="s">
        <v>116</v>
      </c>
      <c r="D3" s="104" t="s">
        <v>66</v>
      </c>
      <c r="E3" s="105"/>
    </row>
    <row r="4" spans="1:6" s="55" customFormat="1" ht="21.75" customHeight="1" x14ac:dyDescent="0.3">
      <c r="A4" s="101"/>
      <c r="B4" s="102"/>
      <c r="C4" s="103"/>
      <c r="D4" s="66" t="s">
        <v>117</v>
      </c>
      <c r="E4" s="66" t="s">
        <v>106</v>
      </c>
    </row>
    <row r="5" spans="1:6" s="55" customFormat="1" ht="21.75" customHeight="1" x14ac:dyDescent="0.3">
      <c r="A5" s="67" t="s">
        <v>67</v>
      </c>
      <c r="B5" s="68" t="s">
        <v>68</v>
      </c>
      <c r="C5" s="69"/>
      <c r="D5" s="70"/>
      <c r="E5" s="70"/>
    </row>
    <row r="6" spans="1:6" x14ac:dyDescent="0.3">
      <c r="A6" s="71" t="s">
        <v>69</v>
      </c>
      <c r="B6" s="72" t="s">
        <v>118</v>
      </c>
      <c r="C6" s="66" t="s">
        <v>0</v>
      </c>
      <c r="D6" s="88">
        <f>D7+D21+D26</f>
        <v>7772534.4000000004</v>
      </c>
      <c r="E6" s="88">
        <f>E7+E21+E26</f>
        <v>9713187.8999999985</v>
      </c>
    </row>
    <row r="7" spans="1:6" x14ac:dyDescent="0.3">
      <c r="A7" s="71" t="s">
        <v>70</v>
      </c>
      <c r="B7" s="72" t="s">
        <v>71</v>
      </c>
      <c r="C7" s="66" t="s">
        <v>0</v>
      </c>
      <c r="D7" s="85">
        <v>3135617</v>
      </c>
      <c r="E7" s="85">
        <v>3644797.4</v>
      </c>
    </row>
    <row r="8" spans="1:6" ht="13.5" customHeight="1" x14ac:dyDescent="0.3">
      <c r="A8" s="71"/>
      <c r="B8" s="74" t="s">
        <v>21</v>
      </c>
      <c r="C8" s="66"/>
      <c r="D8" s="85"/>
      <c r="E8" s="85"/>
    </row>
    <row r="9" spans="1:6" ht="21.75" customHeight="1" x14ac:dyDescent="0.3">
      <c r="A9" s="75" t="s">
        <v>72</v>
      </c>
      <c r="B9" s="74" t="s">
        <v>102</v>
      </c>
      <c r="C9" s="76" t="s">
        <v>0</v>
      </c>
      <c r="D9" s="85">
        <v>1999661.9</v>
      </c>
      <c r="E9" s="85">
        <v>2376298.6</v>
      </c>
    </row>
    <row r="10" spans="1:6" x14ac:dyDescent="0.3">
      <c r="A10" s="75" t="s">
        <v>73</v>
      </c>
      <c r="B10" s="74" t="s">
        <v>119</v>
      </c>
      <c r="C10" s="76" t="s">
        <v>0</v>
      </c>
      <c r="D10" s="86">
        <v>661863.6</v>
      </c>
      <c r="E10" s="86">
        <v>787536.7</v>
      </c>
    </row>
    <row r="11" spans="1:6" ht="30" customHeight="1" x14ac:dyDescent="0.3">
      <c r="A11" s="75"/>
      <c r="B11" s="74" t="s">
        <v>120</v>
      </c>
      <c r="C11" s="76" t="s">
        <v>0</v>
      </c>
      <c r="D11" s="86">
        <v>73979.399999999994</v>
      </c>
      <c r="E11" s="86">
        <v>95624.4</v>
      </c>
    </row>
    <row r="12" spans="1:6" x14ac:dyDescent="0.3">
      <c r="A12" s="75" t="s">
        <v>74</v>
      </c>
      <c r="B12" s="74" t="s">
        <v>75</v>
      </c>
      <c r="C12" s="76" t="s">
        <v>0</v>
      </c>
      <c r="D12" s="86">
        <v>125723.5</v>
      </c>
      <c r="E12" s="86">
        <v>144360.9</v>
      </c>
    </row>
    <row r="13" spans="1:6" x14ac:dyDescent="0.3">
      <c r="A13" s="75" t="s">
        <v>76</v>
      </c>
      <c r="B13" s="74" t="s">
        <v>77</v>
      </c>
      <c r="C13" s="76" t="s">
        <v>0</v>
      </c>
      <c r="D13" s="86">
        <v>250355.9</v>
      </c>
      <c r="E13" s="86">
        <v>237384.4</v>
      </c>
    </row>
    <row r="14" spans="1:6" ht="30.75" customHeight="1" x14ac:dyDescent="0.3">
      <c r="A14" s="71" t="s">
        <v>78</v>
      </c>
      <c r="B14" s="72" t="s">
        <v>121</v>
      </c>
      <c r="C14" s="66" t="s">
        <v>103</v>
      </c>
      <c r="D14" s="86">
        <f>D15+D16+D17+D18+D19+D20</f>
        <v>1288799.6999999997</v>
      </c>
      <c r="E14" s="86">
        <f>E15+E16+E17+E18+E19+E20</f>
        <v>1669321.6</v>
      </c>
    </row>
    <row r="15" spans="1:6" ht="110.25" customHeight="1" x14ac:dyDescent="0.3">
      <c r="A15" s="71"/>
      <c r="B15" s="77" t="s">
        <v>155</v>
      </c>
      <c r="C15" s="87" t="s">
        <v>0</v>
      </c>
      <c r="D15" s="86">
        <v>588688.9</v>
      </c>
      <c r="E15" s="86">
        <v>656773</v>
      </c>
    </row>
    <row r="16" spans="1:6" ht="60" customHeight="1" x14ac:dyDescent="0.3">
      <c r="A16" s="71"/>
      <c r="B16" s="77" t="s">
        <v>156</v>
      </c>
      <c r="C16" s="87" t="s">
        <v>0</v>
      </c>
      <c r="D16" s="86">
        <v>3197.6</v>
      </c>
      <c r="E16" s="86">
        <v>4701.7</v>
      </c>
    </row>
    <row r="17" spans="1:5" ht="54" customHeight="1" x14ac:dyDescent="0.3">
      <c r="A17" s="71"/>
      <c r="B17" s="77" t="s">
        <v>157</v>
      </c>
      <c r="C17" s="87" t="s">
        <v>0</v>
      </c>
      <c r="D17" s="86">
        <v>146299.20000000001</v>
      </c>
      <c r="E17" s="86">
        <v>307453.09999999998</v>
      </c>
    </row>
    <row r="18" spans="1:5" ht="35.25" customHeight="1" x14ac:dyDescent="0.3">
      <c r="A18" s="71"/>
      <c r="B18" s="77" t="s">
        <v>158</v>
      </c>
      <c r="C18" s="87" t="s">
        <v>0</v>
      </c>
      <c r="D18" s="86">
        <v>541086.6</v>
      </c>
      <c r="E18" s="86">
        <v>691450.6</v>
      </c>
    </row>
    <row r="19" spans="1:5" ht="30.75" customHeight="1" x14ac:dyDescent="0.3">
      <c r="A19" s="71"/>
      <c r="B19" s="77" t="s">
        <v>159</v>
      </c>
      <c r="C19" s="87" t="s">
        <v>0</v>
      </c>
      <c r="D19" s="86">
        <v>7491.4</v>
      </c>
      <c r="E19" s="86">
        <v>7075.6</v>
      </c>
    </row>
    <row r="20" spans="1:5" x14ac:dyDescent="0.3">
      <c r="A20" s="71"/>
      <c r="B20" s="77" t="s">
        <v>160</v>
      </c>
      <c r="C20" s="76" t="s">
        <v>0</v>
      </c>
      <c r="D20" s="86">
        <v>2036</v>
      </c>
      <c r="E20" s="86">
        <v>1867.6</v>
      </c>
    </row>
    <row r="21" spans="1:5" x14ac:dyDescent="0.3">
      <c r="A21" s="71" t="s">
        <v>83</v>
      </c>
      <c r="B21" s="72" t="s">
        <v>79</v>
      </c>
      <c r="C21" s="66" t="s">
        <v>0</v>
      </c>
      <c r="D21" s="85">
        <v>408184.7</v>
      </c>
      <c r="E21" s="85">
        <v>408298.1</v>
      </c>
    </row>
    <row r="22" spans="1:5" ht="12.75" customHeight="1" x14ac:dyDescent="0.3">
      <c r="A22" s="71"/>
      <c r="B22" s="78" t="s">
        <v>21</v>
      </c>
      <c r="C22" s="66"/>
      <c r="D22" s="85"/>
      <c r="E22" s="85"/>
    </row>
    <row r="23" spans="1:5" ht="37.5" customHeight="1" x14ac:dyDescent="0.3">
      <c r="A23" s="75" t="s">
        <v>122</v>
      </c>
      <c r="B23" s="77" t="s">
        <v>80</v>
      </c>
      <c r="C23" s="76" t="s">
        <v>0</v>
      </c>
      <c r="D23" s="86">
        <v>196997</v>
      </c>
      <c r="E23" s="86">
        <v>180740.1</v>
      </c>
    </row>
    <row r="24" spans="1:5" ht="45.75" customHeight="1" x14ac:dyDescent="0.3">
      <c r="A24" s="71"/>
      <c r="B24" s="77" t="s">
        <v>81</v>
      </c>
      <c r="C24" s="76" t="s">
        <v>0</v>
      </c>
      <c r="D24" s="86">
        <v>118755.6</v>
      </c>
      <c r="E24" s="86">
        <v>96511.7</v>
      </c>
    </row>
    <row r="25" spans="1:5" ht="21" customHeight="1" x14ac:dyDescent="0.3">
      <c r="A25" s="75" t="s">
        <v>123</v>
      </c>
      <c r="B25" s="77" t="s">
        <v>82</v>
      </c>
      <c r="C25" s="76" t="s">
        <v>0</v>
      </c>
      <c r="D25" s="86">
        <v>144312.1</v>
      </c>
      <c r="E25" s="86">
        <v>120434.8</v>
      </c>
    </row>
    <row r="26" spans="1:5" ht="30" x14ac:dyDescent="0.3">
      <c r="A26" s="71" t="s">
        <v>84</v>
      </c>
      <c r="B26" s="79" t="s">
        <v>124</v>
      </c>
      <c r="C26" s="66" t="s">
        <v>0</v>
      </c>
      <c r="D26" s="88">
        <f>D28+D30+D31+D32</f>
        <v>4228732.7</v>
      </c>
      <c r="E26" s="88">
        <f>E28+E30+E31+E32</f>
        <v>5660092.3999999994</v>
      </c>
    </row>
    <row r="27" spans="1:5" ht="14.25" customHeight="1" x14ac:dyDescent="0.3">
      <c r="A27" s="71"/>
      <c r="B27" s="80" t="s">
        <v>15</v>
      </c>
      <c r="C27" s="66"/>
      <c r="D27" s="73"/>
      <c r="E27" s="73"/>
    </row>
    <row r="28" spans="1:5" ht="15.75" customHeight="1" x14ac:dyDescent="0.3">
      <c r="A28" s="75" t="s">
        <v>125</v>
      </c>
      <c r="B28" s="74" t="s">
        <v>126</v>
      </c>
      <c r="C28" s="76" t="s">
        <v>0</v>
      </c>
      <c r="D28" s="85">
        <v>4238340.3</v>
      </c>
      <c r="E28" s="85">
        <v>5655474.0999999996</v>
      </c>
    </row>
    <row r="29" spans="1:5" ht="15.75" customHeight="1" x14ac:dyDescent="0.3">
      <c r="A29" s="75"/>
      <c r="B29" s="78" t="s">
        <v>127</v>
      </c>
      <c r="C29" s="76" t="s">
        <v>0</v>
      </c>
      <c r="D29" s="85">
        <v>2448489.5</v>
      </c>
      <c r="E29" s="85">
        <v>2752326.2</v>
      </c>
    </row>
    <row r="30" spans="1:5" ht="18.75" customHeight="1" x14ac:dyDescent="0.3">
      <c r="A30" s="75" t="s">
        <v>128</v>
      </c>
      <c r="B30" s="74" t="s">
        <v>129</v>
      </c>
      <c r="C30" s="76" t="s">
        <v>0</v>
      </c>
      <c r="D30" s="86">
        <v>0</v>
      </c>
      <c r="E30" s="86">
        <v>0</v>
      </c>
    </row>
    <row r="31" spans="1:5" ht="28.5" customHeight="1" x14ac:dyDescent="0.3">
      <c r="A31" s="75" t="s">
        <v>130</v>
      </c>
      <c r="B31" s="74" t="s">
        <v>131</v>
      </c>
      <c r="C31" s="76" t="s">
        <v>0</v>
      </c>
      <c r="D31" s="86">
        <v>5283.9</v>
      </c>
      <c r="E31" s="86">
        <v>30835.5</v>
      </c>
    </row>
    <row r="32" spans="1:5" ht="30.75" customHeight="1" x14ac:dyDescent="0.3">
      <c r="A32" s="75" t="s">
        <v>132</v>
      </c>
      <c r="B32" s="74" t="s">
        <v>133</v>
      </c>
      <c r="C32" s="76" t="s">
        <v>0</v>
      </c>
      <c r="D32" s="86">
        <v>-14891.5</v>
      </c>
      <c r="E32" s="86">
        <v>-26217.200000000001</v>
      </c>
    </row>
    <row r="33" spans="1:5" ht="32.25" customHeight="1" x14ac:dyDescent="0.3">
      <c r="A33" s="71" t="s">
        <v>86</v>
      </c>
      <c r="B33" s="81" t="s">
        <v>134</v>
      </c>
      <c r="C33" s="66" t="s">
        <v>0</v>
      </c>
      <c r="D33" s="85">
        <v>747952.9</v>
      </c>
      <c r="E33" s="85">
        <v>1161694.7</v>
      </c>
    </row>
    <row r="34" spans="1:5" ht="21" customHeight="1" x14ac:dyDescent="0.3">
      <c r="A34" s="75"/>
      <c r="B34" s="74" t="s">
        <v>85</v>
      </c>
      <c r="C34" s="76" t="s">
        <v>0</v>
      </c>
      <c r="D34" s="86">
        <v>291006.59999999998</v>
      </c>
      <c r="E34" s="86">
        <v>348597.7</v>
      </c>
    </row>
    <row r="35" spans="1:5" ht="33.75" customHeight="1" x14ac:dyDescent="0.3">
      <c r="A35" s="71" t="s">
        <v>87</v>
      </c>
      <c r="B35" s="81" t="s">
        <v>88</v>
      </c>
      <c r="C35" s="66" t="s">
        <v>0</v>
      </c>
      <c r="D35" s="85">
        <v>30340</v>
      </c>
      <c r="E35" s="85">
        <v>7074.5</v>
      </c>
    </row>
    <row r="36" spans="1:5" s="82" customFormat="1" ht="30.75" x14ac:dyDescent="0.3">
      <c r="A36" s="71" t="s">
        <v>89</v>
      </c>
      <c r="B36" s="81" t="s">
        <v>161</v>
      </c>
      <c r="C36" s="66" t="s">
        <v>0</v>
      </c>
      <c r="D36" s="85">
        <v>446461.6</v>
      </c>
      <c r="E36" s="85">
        <v>346746.9</v>
      </c>
    </row>
    <row r="37" spans="1:5" x14ac:dyDescent="0.3">
      <c r="A37" s="75"/>
      <c r="B37" s="74" t="s">
        <v>90</v>
      </c>
      <c r="C37" s="76" t="s">
        <v>0</v>
      </c>
      <c r="D37" s="86">
        <v>29293</v>
      </c>
      <c r="E37" s="86">
        <v>70028.600000000006</v>
      </c>
    </row>
    <row r="38" spans="1:5" ht="33.75" customHeight="1" x14ac:dyDescent="0.3">
      <c r="A38" s="71" t="s">
        <v>91</v>
      </c>
      <c r="B38" s="72" t="s">
        <v>93</v>
      </c>
      <c r="C38" s="66" t="s">
        <v>0</v>
      </c>
      <c r="D38" s="85">
        <v>20145.3</v>
      </c>
      <c r="E38" s="85">
        <v>57575</v>
      </c>
    </row>
    <row r="39" spans="1:5" ht="44.25" customHeight="1" x14ac:dyDescent="0.3">
      <c r="A39" s="71" t="s">
        <v>92</v>
      </c>
      <c r="B39" s="72" t="s">
        <v>135</v>
      </c>
      <c r="C39" s="66" t="s">
        <v>0</v>
      </c>
      <c r="D39" s="85">
        <v>6693.6</v>
      </c>
      <c r="E39" s="85">
        <v>29155.4</v>
      </c>
    </row>
    <row r="40" spans="1:5" ht="34.5" customHeight="1" x14ac:dyDescent="0.3">
      <c r="A40" s="71" t="s">
        <v>94</v>
      </c>
      <c r="B40" s="72" t="s">
        <v>136</v>
      </c>
      <c r="C40" s="66" t="s">
        <v>0</v>
      </c>
      <c r="D40" s="88">
        <f>D41+D42</f>
        <v>62337</v>
      </c>
      <c r="E40" s="88">
        <f>E41+E42</f>
        <v>53535</v>
      </c>
    </row>
    <row r="41" spans="1:5" s="46" customFormat="1" ht="18" customHeight="1" x14ac:dyDescent="0.3">
      <c r="A41" s="75" t="s">
        <v>137</v>
      </c>
      <c r="B41" s="74" t="s">
        <v>97</v>
      </c>
      <c r="C41" s="76" t="s">
        <v>0</v>
      </c>
      <c r="D41" s="86">
        <v>35869</v>
      </c>
      <c r="E41" s="86">
        <v>35700</v>
      </c>
    </row>
    <row r="42" spans="1:5" s="46" customFormat="1" x14ac:dyDescent="0.3">
      <c r="A42" s="75" t="s">
        <v>138</v>
      </c>
      <c r="B42" s="74" t="s">
        <v>98</v>
      </c>
      <c r="C42" s="76" t="s">
        <v>0</v>
      </c>
      <c r="D42" s="86">
        <v>26468</v>
      </c>
      <c r="E42" s="86">
        <v>17835</v>
      </c>
    </row>
    <row r="43" spans="1:5" s="46" customFormat="1" ht="45" x14ac:dyDescent="0.3">
      <c r="A43" s="83" t="s">
        <v>95</v>
      </c>
      <c r="B43" s="72" t="s">
        <v>139</v>
      </c>
      <c r="C43" s="66" t="s">
        <v>0</v>
      </c>
      <c r="D43" s="88">
        <f>D44+D45</f>
        <v>51458</v>
      </c>
      <c r="E43" s="88">
        <f>E44+E45</f>
        <v>65105</v>
      </c>
    </row>
    <row r="44" spans="1:5" s="46" customFormat="1" x14ac:dyDescent="0.3">
      <c r="A44" s="75" t="s">
        <v>140</v>
      </c>
      <c r="B44" s="74" t="s">
        <v>97</v>
      </c>
      <c r="C44" s="76" t="s">
        <v>0</v>
      </c>
      <c r="D44" s="86">
        <v>965</v>
      </c>
      <c r="E44" s="86">
        <v>1055</v>
      </c>
    </row>
    <row r="45" spans="1:5" s="46" customFormat="1" x14ac:dyDescent="0.3">
      <c r="A45" s="75" t="s">
        <v>141</v>
      </c>
      <c r="B45" s="74" t="s">
        <v>98</v>
      </c>
      <c r="C45" s="76" t="s">
        <v>0</v>
      </c>
      <c r="D45" s="86">
        <v>50493</v>
      </c>
      <c r="E45" s="86">
        <v>64050</v>
      </c>
    </row>
    <row r="46" spans="1:5" ht="47.25" customHeight="1" x14ac:dyDescent="0.3">
      <c r="A46" s="71" t="s">
        <v>96</v>
      </c>
      <c r="B46" s="72" t="s">
        <v>142</v>
      </c>
      <c r="C46" s="66" t="s">
        <v>0</v>
      </c>
      <c r="D46" s="90">
        <v>119359.3</v>
      </c>
      <c r="E46" s="90">
        <v>79572.899999999994</v>
      </c>
    </row>
    <row r="47" spans="1:5" x14ac:dyDescent="0.3">
      <c r="A47" s="71" t="s">
        <v>99</v>
      </c>
      <c r="B47" s="72" t="s">
        <v>100</v>
      </c>
      <c r="C47" s="66" t="s">
        <v>101</v>
      </c>
      <c r="D47" s="86">
        <v>166350</v>
      </c>
      <c r="E47" s="86">
        <v>166350</v>
      </c>
    </row>
    <row r="48" spans="1:5" x14ac:dyDescent="0.3">
      <c r="A48" s="47"/>
    </row>
    <row r="49" spans="1:4" x14ac:dyDescent="0.3">
      <c r="A49" s="47"/>
      <c r="B49" s="89" t="s">
        <v>162</v>
      </c>
    </row>
    <row r="50" spans="1:4" x14ac:dyDescent="0.3">
      <c r="A50" s="47"/>
    </row>
    <row r="51" spans="1:4" x14ac:dyDescent="0.3">
      <c r="A51" s="45"/>
      <c r="B51" s="49"/>
      <c r="C51" s="50"/>
      <c r="D51" s="49"/>
    </row>
    <row r="52" spans="1:4" x14ac:dyDescent="0.3">
      <c r="A52" s="51"/>
      <c r="B52" s="49"/>
    </row>
  </sheetData>
  <mergeCells count="6">
    <mergeCell ref="A1:D1"/>
    <mergeCell ref="A2:E2"/>
    <mergeCell ref="A3:A4"/>
    <mergeCell ref="B3:B4"/>
    <mergeCell ref="C3:C4"/>
    <mergeCell ref="D3:E3"/>
  </mergeCells>
  <pageMargins left="0.43307086614173229" right="0.15748031496062992" top="0.35433070866141736" bottom="0.15748031496062992" header="0.15748031496062992" footer="0.15748031496062992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7"/>
  <sheetViews>
    <sheetView workbookViewId="0">
      <selection activeCell="F7" sqref="F7"/>
    </sheetView>
  </sheetViews>
  <sheetFormatPr defaultRowHeight="15" x14ac:dyDescent="0.2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36.28515625" customWidth="1"/>
    <col min="9" max="9" width="25.5703125" customWidth="1"/>
  </cols>
  <sheetData>
    <row r="1" spans="1:8" ht="18.75" x14ac:dyDescent="0.3">
      <c r="B1" s="106" t="s">
        <v>56</v>
      </c>
      <c r="C1" s="106"/>
      <c r="D1" s="106"/>
      <c r="E1" s="106"/>
      <c r="F1" s="106"/>
      <c r="G1" s="106"/>
      <c r="H1" s="106"/>
    </row>
    <row r="2" spans="1:8" ht="15" customHeight="1" x14ac:dyDescent="0.25">
      <c r="A2" s="91" t="s">
        <v>24</v>
      </c>
      <c r="B2" s="91" t="s">
        <v>1</v>
      </c>
      <c r="C2" s="91" t="s">
        <v>2</v>
      </c>
      <c r="D2" s="107" t="s">
        <v>10</v>
      </c>
      <c r="E2" s="108"/>
      <c r="F2" s="108"/>
      <c r="G2" s="109"/>
      <c r="H2" s="91" t="s">
        <v>25</v>
      </c>
    </row>
    <row r="3" spans="1:8" x14ac:dyDescent="0.25">
      <c r="A3" s="91"/>
      <c r="B3" s="91"/>
      <c r="C3" s="91"/>
      <c r="D3" s="107" t="s">
        <v>108</v>
      </c>
      <c r="E3" s="109"/>
      <c r="F3" s="107" t="s">
        <v>109</v>
      </c>
      <c r="G3" s="109"/>
      <c r="H3" s="91"/>
    </row>
    <row r="4" spans="1:8" ht="45.75" thickBot="1" x14ac:dyDescent="0.3">
      <c r="A4" s="92"/>
      <c r="B4" s="92"/>
      <c r="C4" s="92"/>
      <c r="D4" s="8" t="s">
        <v>28</v>
      </c>
      <c r="E4" s="8" t="s">
        <v>18</v>
      </c>
      <c r="F4" s="8" t="s">
        <v>28</v>
      </c>
      <c r="G4" s="8" t="s">
        <v>18</v>
      </c>
      <c r="H4" s="92"/>
    </row>
    <row r="5" spans="1:8" ht="48.75" customHeight="1" x14ac:dyDescent="0.25">
      <c r="A5" s="25"/>
      <c r="B5" s="26" t="s">
        <v>29</v>
      </c>
      <c r="C5" s="27"/>
      <c r="D5" s="28" t="s">
        <v>32</v>
      </c>
      <c r="E5" s="28" t="s">
        <v>32</v>
      </c>
      <c r="F5" s="28" t="s">
        <v>32</v>
      </c>
      <c r="G5" s="28" t="s">
        <v>32</v>
      </c>
      <c r="H5" s="14" t="str">
        <f>IF(OR('Часть 1'!D16&lt;(D6+D7+D8+D9+D10+D11+D12),'Часть 1'!D15&lt;(E6+E7+E8+E9+E10+E11+E12),'Часть 1'!E16&lt;(F6+F7+F8+F9+F10+F11+F12),'Часть 1'!E15&lt;(G6+G7+G8+G9+G10+G11+G12),),"ОШИБКА: сумма строк 3.1-3.7 не может быть больше общей суммы расходов","")</f>
        <v/>
      </c>
    </row>
    <row r="6" spans="1:8" x14ac:dyDescent="0.25">
      <c r="A6" s="29" t="s">
        <v>57</v>
      </c>
      <c r="B6" s="18" t="s">
        <v>30</v>
      </c>
      <c r="C6" s="19" t="s">
        <v>0</v>
      </c>
      <c r="D6" s="34">
        <v>237159.9</v>
      </c>
      <c r="E6" s="34"/>
      <c r="F6" s="34">
        <v>254800.2</v>
      </c>
      <c r="G6" s="34"/>
      <c r="H6" s="15" t="str">
        <f>IF(((D6-TRUNC(D6,1))+(E6-TRUNC(E6,1))+(F6-TRUNC(F6,1))+(D7-TRUNC(D7,1))+(E7-TRUNC(E7,1))+(F7-TRUNC(F7,1))+(G6-TRUNC(G6,1)))&gt;0,"ОШИБКА: в строках 3.1,3.2 точность должна быть - один знак после запятой","")</f>
        <v/>
      </c>
    </row>
    <row r="7" spans="1:8" ht="30" x14ac:dyDescent="0.25">
      <c r="A7" s="29" t="s">
        <v>58</v>
      </c>
      <c r="B7" s="18" t="s">
        <v>34</v>
      </c>
      <c r="C7" s="19" t="s">
        <v>0</v>
      </c>
      <c r="D7" s="34">
        <v>252296.4</v>
      </c>
      <c r="E7" s="34">
        <v>933928.8</v>
      </c>
      <c r="F7" s="34">
        <v>389207.1</v>
      </c>
      <c r="G7" s="34">
        <v>1475945.3</v>
      </c>
      <c r="H7" s="30"/>
    </row>
    <row r="8" spans="1:8" ht="28.5" customHeight="1" x14ac:dyDescent="0.25">
      <c r="A8" s="29" t="s">
        <v>59</v>
      </c>
      <c r="B8" s="18" t="s">
        <v>36</v>
      </c>
      <c r="C8" s="19" t="s">
        <v>0</v>
      </c>
      <c r="D8" s="34">
        <v>63826.1</v>
      </c>
      <c r="E8" s="34">
        <v>236191.9</v>
      </c>
      <c r="F8" s="34">
        <v>97420.1</v>
      </c>
      <c r="G8" s="34">
        <v>587369.80000000005</v>
      </c>
      <c r="H8" s="15" t="str">
        <f>IF(((D8-TRUNC(D8,1))+(E8-TRUNC(E8,1))+(F8-TRUNC(F8,1))+(D9-TRUNC(D9,1))+(E9-TRUNC(E9,1))+(F9-TRUNC(F9,1))+(G8-TRUNC(G8,1)))&gt;0,"ОШИБКА: в строках 3.3,3.4 точность должна быть - один знак после запятой","")</f>
        <v/>
      </c>
    </row>
    <row r="9" spans="1:8" x14ac:dyDescent="0.25">
      <c r="A9" s="29" t="s">
        <v>60</v>
      </c>
      <c r="B9" s="18" t="s">
        <v>41</v>
      </c>
      <c r="C9" s="19" t="s">
        <v>0</v>
      </c>
      <c r="D9" s="34">
        <v>224877.1</v>
      </c>
      <c r="E9" s="34">
        <v>223983.9</v>
      </c>
      <c r="F9" s="34">
        <v>238584.9</v>
      </c>
      <c r="G9" s="34">
        <v>194018.7</v>
      </c>
      <c r="H9" s="30"/>
    </row>
    <row r="10" spans="1:8" ht="27.75" customHeight="1" x14ac:dyDescent="0.25">
      <c r="A10" s="29" t="s">
        <v>61</v>
      </c>
      <c r="B10" s="18" t="s">
        <v>42</v>
      </c>
      <c r="C10" s="19" t="s">
        <v>0</v>
      </c>
      <c r="D10" s="34">
        <v>728510.9</v>
      </c>
      <c r="E10" s="34">
        <v>859475.6</v>
      </c>
      <c r="F10" s="34">
        <v>813580.3</v>
      </c>
      <c r="G10" s="34">
        <v>989234.7</v>
      </c>
      <c r="H10" s="15" t="str">
        <f>IF(((D10-TRUNC(D10,1))+(E10-TRUNC(E10,1))+(F10-TRUNC(F10,1))+(D11-TRUNC(D11,1))+(E11-TRUNC(E11,1))+(F11-TRUNC(F11,1))+(G10-TRUNC(G10,1)))&gt;0,"ОШИБКА: в строках 3.5,3.6 точность должна быть - один знак после запятой","")</f>
        <v/>
      </c>
    </row>
    <row r="11" spans="1:8" x14ac:dyDescent="0.25">
      <c r="A11" s="29" t="s">
        <v>62</v>
      </c>
      <c r="B11" s="18" t="s">
        <v>111</v>
      </c>
      <c r="C11" s="19" t="s">
        <v>0</v>
      </c>
      <c r="D11" s="34">
        <v>251294.3</v>
      </c>
      <c r="E11" s="34">
        <v>1661313.5</v>
      </c>
      <c r="F11" s="34">
        <v>221561.8</v>
      </c>
      <c r="G11" s="34">
        <v>1844656.7</v>
      </c>
      <c r="H11" s="30"/>
    </row>
    <row r="12" spans="1:8" ht="30" x14ac:dyDescent="0.25">
      <c r="A12" s="29" t="s">
        <v>63</v>
      </c>
      <c r="B12" s="18" t="s">
        <v>110</v>
      </c>
      <c r="C12" s="19" t="s">
        <v>0</v>
      </c>
      <c r="D12" s="34">
        <v>337887.6</v>
      </c>
      <c r="E12" s="34">
        <v>33086.9</v>
      </c>
      <c r="F12" s="34">
        <v>365335.2</v>
      </c>
      <c r="G12" s="34">
        <v>29172.1</v>
      </c>
      <c r="H12" s="15" t="str">
        <f>IF(((D12-TRUNC(D12,1))+(E12-TRUNC(E12,1))+(F12-TRUNC(F12,1))+(G12-TRUNC(G12,1)))&gt;0,"ОШИБКА: в строках 3.7 точность должна быть - один знак после запятой","")</f>
        <v/>
      </c>
    </row>
    <row r="13" spans="1:8" ht="30" x14ac:dyDescent="0.25">
      <c r="A13" s="41" t="s">
        <v>64</v>
      </c>
      <c r="B13" s="42" t="s">
        <v>114</v>
      </c>
      <c r="C13" s="43" t="s">
        <v>0</v>
      </c>
      <c r="D13" s="44"/>
      <c r="E13" s="44"/>
      <c r="F13" s="44"/>
      <c r="G13" s="44"/>
      <c r="H13" s="54" t="str">
        <f>IF(((D13-TRUNC(D13,1))+(E13-TRUNC(E13,1))+(F13-TRUNC(F13,1))+(G13-TRUNC(G13,1)))&gt;0,"ОШИБКА: в строке 3.8 точность должна быть - один знак после запятой","")</f>
        <v/>
      </c>
    </row>
    <row r="14" spans="1:8" ht="75" x14ac:dyDescent="0.25">
      <c r="A14" s="41" t="s">
        <v>145</v>
      </c>
      <c r="B14" s="42" t="s">
        <v>150</v>
      </c>
      <c r="C14" s="43" t="s">
        <v>0</v>
      </c>
      <c r="D14" s="44">
        <v>30176.3</v>
      </c>
      <c r="E14" s="84" t="s">
        <v>32</v>
      </c>
      <c r="F14" s="44">
        <v>33024.400000000001</v>
      </c>
      <c r="G14" s="84" t="s">
        <v>32</v>
      </c>
      <c r="H14" s="54"/>
    </row>
    <row r="15" spans="1:8" x14ac:dyDescent="0.25">
      <c r="A15" s="41" t="s">
        <v>146</v>
      </c>
      <c r="B15" s="42" t="s">
        <v>147</v>
      </c>
      <c r="C15" s="43" t="s">
        <v>0</v>
      </c>
      <c r="D15" s="44"/>
      <c r="E15" s="44"/>
      <c r="F15" s="44"/>
      <c r="G15" s="44"/>
      <c r="H15" s="54"/>
    </row>
    <row r="16" spans="1:8" ht="30" x14ac:dyDescent="0.25">
      <c r="A16" s="41" t="s">
        <v>148</v>
      </c>
      <c r="B16" s="42" t="s">
        <v>151</v>
      </c>
      <c r="C16" s="43" t="s">
        <v>153</v>
      </c>
      <c r="D16" s="44">
        <v>570</v>
      </c>
      <c r="E16" s="44">
        <v>75</v>
      </c>
      <c r="F16" s="44">
        <v>540</v>
      </c>
      <c r="G16" s="44">
        <v>75</v>
      </c>
      <c r="H16" s="54"/>
    </row>
    <row r="17" spans="1:8" ht="30" x14ac:dyDescent="0.25">
      <c r="A17" s="41" t="s">
        <v>149</v>
      </c>
      <c r="B17" s="42" t="s">
        <v>152</v>
      </c>
      <c r="C17" s="43" t="s">
        <v>153</v>
      </c>
      <c r="D17" s="44">
        <v>641.5</v>
      </c>
      <c r="E17" s="44"/>
      <c r="F17" s="44">
        <v>636.5</v>
      </c>
      <c r="G17" s="44"/>
      <c r="H17" s="54"/>
    </row>
  </sheetData>
  <mergeCells count="8">
    <mergeCell ref="A2:A4"/>
    <mergeCell ref="B2:B4"/>
    <mergeCell ref="C2:C4"/>
    <mergeCell ref="B1:H1"/>
    <mergeCell ref="H2:H4"/>
    <mergeCell ref="D2:G2"/>
    <mergeCell ref="D3:E3"/>
    <mergeCell ref="F3:G3"/>
  </mergeCells>
  <pageMargins left="0.70866141732283472" right="0.70866141732283472" top="0.27559055118110237" bottom="0.23622047244094491" header="0.23622047244094491" footer="0.27559055118110237"/>
  <pageSetup paperSize="9" scale="8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budget06</cp:lastModifiedBy>
  <cp:lastPrinted>2023-05-30T09:37:20Z</cp:lastPrinted>
  <dcterms:created xsi:type="dcterms:W3CDTF">2016-06-17T07:08:43Z</dcterms:created>
  <dcterms:modified xsi:type="dcterms:W3CDTF">2023-05-31T13:26:28Z</dcterms:modified>
</cp:coreProperties>
</file>