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390" windowWidth="24915" windowHeight="12030"/>
  </bookViews>
  <sheets>
    <sheet name="Часть 1" sheetId="1" r:id="rId1"/>
    <sheet name="Часть 2" sheetId="5" r:id="rId2"/>
    <sheet name="Часть 3" sheetId="2" r:id="rId3"/>
  </sheets>
  <definedNames>
    <definedName name="_xlnm.Print_Titles" localSheetId="0">'Часть 1'!$6:$7</definedName>
    <definedName name="_xlnm.Print_Titles" localSheetId="1">'Часть 2'!$3:$4</definedName>
    <definedName name="_xlnm.Print_Titles" localSheetId="2">'Часть 3'!$2:$4</definedName>
  </definedNames>
  <calcPr calcId="125725"/>
</workbook>
</file>

<file path=xl/calcChain.xml><?xml version="1.0" encoding="utf-8"?>
<calcChain xmlns="http://schemas.openxmlformats.org/spreadsheetml/2006/main">
  <c r="D6" i="2"/>
  <c r="G15"/>
  <c r="E15"/>
  <c r="F14"/>
  <c r="D14"/>
  <c r="F9"/>
  <c r="E9"/>
  <c r="D9" s="1"/>
  <c r="F8"/>
  <c r="D8"/>
  <c r="G7"/>
  <c r="E7"/>
  <c r="E43" i="5"/>
  <c r="D43"/>
  <c r="E40"/>
  <c r="D40"/>
  <c r="E37"/>
  <c r="D37"/>
  <c r="E36"/>
  <c r="D36"/>
  <c r="E23"/>
  <c r="D23"/>
  <c r="E14"/>
  <c r="D14"/>
  <c r="E6"/>
  <c r="D6"/>
  <c r="F29" i="1"/>
  <c r="F28"/>
  <c r="F27"/>
  <c r="F26"/>
  <c r="F25"/>
  <c r="F23"/>
  <c r="F20"/>
  <c r="E18"/>
  <c r="D18"/>
  <c r="F13"/>
  <c r="E13"/>
  <c r="D13"/>
  <c r="F14" s="1"/>
  <c r="F9"/>
  <c r="E9"/>
  <c r="E17" s="1"/>
  <c r="D9"/>
  <c r="D17" s="1"/>
  <c r="F18" s="1"/>
  <c r="F8"/>
  <c r="F10" l="1"/>
  <c r="H13" i="2"/>
  <c r="H12"/>
  <c r="H10"/>
  <c r="H8"/>
  <c r="H6"/>
  <c r="H5"/>
</calcChain>
</file>

<file path=xl/sharedStrings.xml><?xml version="1.0" encoding="utf-8"?>
<sst xmlns="http://schemas.openxmlformats.org/spreadsheetml/2006/main" count="248" uniqueCount="162">
  <si>
    <t>тыс.руб.</t>
  </si>
  <si>
    <t>Наименование показателя</t>
  </si>
  <si>
    <t>единица измерения</t>
  </si>
  <si>
    <t>тыс.чел.</t>
  </si>
  <si>
    <t>Численность населения</t>
  </si>
  <si>
    <t>Расходы, всего</t>
  </si>
  <si>
    <t>Дефицит (-), профицит (+)</t>
  </si>
  <si>
    <t>Источники финансирования дефицита бюджета</t>
  </si>
  <si>
    <t xml:space="preserve">кредиты кредитных организаций </t>
  </si>
  <si>
    <t>иные источники</t>
  </si>
  <si>
    <t>Исполнено по бюджету за</t>
  </si>
  <si>
    <t>Доходы, всего</t>
  </si>
  <si>
    <t>Объем муниципального долга на конец периода</t>
  </si>
  <si>
    <t>муниципальные гарантии</t>
  </si>
  <si>
    <t xml:space="preserve">продажа акций и иных форм участия в капитале, находящихся в муниципальной собственности </t>
  </si>
  <si>
    <t>в том числе:</t>
  </si>
  <si>
    <t>налоговые и неналоговые доходы</t>
  </si>
  <si>
    <t xml:space="preserve">безвозмездные поступления </t>
  </si>
  <si>
    <t>вышестоящих бюджетов</t>
  </si>
  <si>
    <t xml:space="preserve">собственных поступлений </t>
  </si>
  <si>
    <t>в том числе за счет:</t>
  </si>
  <si>
    <t>из них:</t>
  </si>
  <si>
    <t>Часть 1 "Основные параметры бюджета"</t>
  </si>
  <si>
    <t>(наименование муниципального образования)</t>
  </si>
  <si>
    <t>№ п/п</t>
  </si>
  <si>
    <t>Примечание</t>
  </si>
  <si>
    <t>объем муниципального долга по бюджетным кредитам</t>
  </si>
  <si>
    <t>объем муниципального долга по коммерческим кредитам</t>
  </si>
  <si>
    <t>собственных финансовых ресурсов</t>
  </si>
  <si>
    <t>Объем расходов на:</t>
  </si>
  <si>
    <t>Транспорт (подраздел 0408)</t>
  </si>
  <si>
    <t>1.1</t>
  </si>
  <si>
    <t>х</t>
  </si>
  <si>
    <t>1.2</t>
  </si>
  <si>
    <t>Дорожное хозяйство (дорожные фонды) (подраздел 04.09)</t>
  </si>
  <si>
    <t>1.3</t>
  </si>
  <si>
    <t>Жилищное хозяйство (подраздел 05.01)</t>
  </si>
  <si>
    <t>1.4</t>
  </si>
  <si>
    <t>1.5</t>
  </si>
  <si>
    <t>1.6</t>
  </si>
  <si>
    <t>1.7</t>
  </si>
  <si>
    <t>Благоустройство (подраздел 05.03)</t>
  </si>
  <si>
    <t>Дошкольное образование (подраздел 07.01)</t>
  </si>
  <si>
    <t>1.8</t>
  </si>
  <si>
    <t>1.9</t>
  </si>
  <si>
    <t>1.10</t>
  </si>
  <si>
    <t>1.11</t>
  </si>
  <si>
    <t>1.12</t>
  </si>
  <si>
    <t>1.13</t>
  </si>
  <si>
    <t>1.14</t>
  </si>
  <si>
    <t>1.15</t>
  </si>
  <si>
    <t>1.16</t>
  </si>
  <si>
    <t>1.17</t>
  </si>
  <si>
    <t>1.18</t>
  </si>
  <si>
    <t>1.19</t>
  </si>
  <si>
    <t>1.20</t>
  </si>
  <si>
    <t>Часть 3 "Расходы"</t>
  </si>
  <si>
    <t>3.1</t>
  </si>
  <si>
    <t>3.2</t>
  </si>
  <si>
    <t>3.3</t>
  </si>
  <si>
    <t>3.4</t>
  </si>
  <si>
    <t>3.5</t>
  </si>
  <si>
    <t>3.6</t>
  </si>
  <si>
    <t>3.7</t>
  </si>
  <si>
    <t>3.8</t>
  </si>
  <si>
    <t>объем муниципального долга по ценным бумагам</t>
  </si>
  <si>
    <t xml:space="preserve">Фактическое значение </t>
  </si>
  <si>
    <t>2</t>
  </si>
  <si>
    <t xml:space="preserve"> Исполнение бюджета по доходам</t>
  </si>
  <si>
    <t>2.1</t>
  </si>
  <si>
    <t>2.2</t>
  </si>
  <si>
    <t>Налоговые доходы бюджета муниципального образования, всего</t>
  </si>
  <si>
    <t>2.2.1</t>
  </si>
  <si>
    <t>2.2.2</t>
  </si>
  <si>
    <t>2.2.3</t>
  </si>
  <si>
    <t>налог на имущество физических лиц</t>
  </si>
  <si>
    <t>2.2.4</t>
  </si>
  <si>
    <t>земельный налог</t>
  </si>
  <si>
    <t>2.3</t>
  </si>
  <si>
    <t>Неналоговые доходы бюджета муниципального образования, всего</t>
  </si>
  <si>
    <t>доходы от использования имущества, находящегося в государственной и муниципальной собственности</t>
  </si>
  <si>
    <t>из них доходы, получаемые в виде арендной платы за земельные участки,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</si>
  <si>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</si>
  <si>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2.4</t>
  </si>
  <si>
    <t>2.5</t>
  </si>
  <si>
    <t>из нее объем задолженности, приостановленной к взысканию</t>
  </si>
  <si>
    <t>2.6</t>
  </si>
  <si>
    <t>2.7</t>
  </si>
  <si>
    <t>Объем поступлений в счет погашения задолженности по налогам в результате проведенных органами местного самоуправления мероприятий</t>
  </si>
  <si>
    <t>2.8</t>
  </si>
  <si>
    <t>из нее передано на взыскание в службу судебных приставов</t>
  </si>
  <si>
    <t>2.9</t>
  </si>
  <si>
    <t>2.10</t>
  </si>
  <si>
    <t>Объем поступлений в счет погашения задолженности по неналоговым платежам в результате проведенных органами местного самоуправления мероприятий</t>
  </si>
  <si>
    <t>2.11</t>
  </si>
  <si>
    <t>2.12</t>
  </si>
  <si>
    <t>2.13</t>
  </si>
  <si>
    <t>по налогу на имущество физических лиц</t>
  </si>
  <si>
    <t>по земельному налогу</t>
  </si>
  <si>
    <t>2.14</t>
  </si>
  <si>
    <t>Площадь территории муниципального образования</t>
  </si>
  <si>
    <t>тыс.кв.м</t>
  </si>
  <si>
    <t>налог на доходы физических лиц</t>
  </si>
  <si>
    <t>тыс. руб.</t>
  </si>
  <si>
    <t>АНКЕТА 
к информационному обмену по основным показателям бюджетов муниципальных образований Союза городов Центра и Северо-Запада России за 2021 - 2022 годы</t>
  </si>
  <si>
    <t xml:space="preserve">2021 год </t>
  </si>
  <si>
    <t>2022 год</t>
  </si>
  <si>
    <t>бюджетные кредиты</t>
  </si>
  <si>
    <t>2021 год, в том числе за счет</t>
  </si>
  <si>
    <t>2022 год, в том числе за счет</t>
  </si>
  <si>
    <t>Дополнительное образование детей (подраздел 07.03)</t>
  </si>
  <si>
    <t>Общее образование (подраздел 07.02)</t>
  </si>
  <si>
    <t>повлияло положительно/ повлияло отрицательно/ 
не повлияло</t>
  </si>
  <si>
    <t>Объем просроченной кредиторской задолженности на конец отчетного периода</t>
  </si>
  <si>
    <t>Часть 2 "Доходы"</t>
  </si>
  <si>
    <t>Единица измерения</t>
  </si>
  <si>
    <t>2021 год</t>
  </si>
  <si>
    <r>
      <t xml:space="preserve">Доходы бюджета муниципального образования </t>
    </r>
    <r>
      <rPr>
        <i/>
        <sz val="11"/>
        <rFont val="Times New Roman"/>
        <family val="2"/>
        <charset val="204"/>
      </rPr>
      <t>(пп 2.2+2.4+2.5)</t>
    </r>
  </si>
  <si>
    <t>налоги на совокупный доход</t>
  </si>
  <si>
    <t>из них налог, взимаемый в связи с применением патентной системы налогообложения</t>
  </si>
  <si>
    <t>Налоги, передаваемые в соответствии с нормативно-правовыми актами субъектов РФ, всего</t>
  </si>
  <si>
    <t>2.4.1</t>
  </si>
  <si>
    <t>2.4.2</t>
  </si>
  <si>
    <r>
      <t xml:space="preserve">Безвозмездные поступления в бюджет муниципального образования, всего                                      </t>
    </r>
    <r>
      <rPr>
        <i/>
        <sz val="11"/>
        <rFont val="Times New Roman"/>
        <family val="2"/>
        <charset val="204"/>
      </rPr>
      <t>(пп 2.5.1+2.5.2+2.5.3+2.5.4)</t>
    </r>
  </si>
  <si>
    <t>2.5.1</t>
  </si>
  <si>
    <t>безвозмездные поступления от других бюджетов бюджетной системы РФ</t>
  </si>
  <si>
    <t>из них субвенции</t>
  </si>
  <si>
    <t>2.5.2</t>
  </si>
  <si>
    <t>прочие безвозмездные поступления</t>
  </si>
  <si>
    <t>2.5.3</t>
  </si>
  <si>
    <t>доходы бюджетов от возврата остатков субсидий, субвенций и иных межбюджетных трансфертов, имеющих целевое назначение, прошлых лет</t>
  </si>
  <si>
    <t>2.5.4</t>
  </si>
  <si>
    <t xml:space="preserve">возврат остатков субсидий, субвенций и иных межбюджетных трансфертов, имеющих целевое назначение, прошлых лет </t>
  </si>
  <si>
    <t xml:space="preserve">Общая сумма задолженности по налогам (без учета пеней и штрафов) в бюджет муниципального образования (по состоянию на 01.01.2022, 01.01.2023)       </t>
  </si>
  <si>
    <t xml:space="preserve">Общая сумма задолженности по неналоговым платежам (без учета пеней и штрафов) в бюджет муниципального образования (по состоянию на 01.01.2022, 01.01.2023) </t>
  </si>
  <si>
    <t>Общий объем списанной задолженности по налогам и неналоговым платежам, поступающим в бюджет муниципального образования, признанной безнадежной к взысканию</t>
  </si>
  <si>
    <t>Сумма льгот по местным налогам, предоставленных в соответствии с федеральным законодательством (по данным отчета 5-МН за 2020 год, за 2021 год) , в том числе:</t>
  </si>
  <si>
    <t>2.11.1</t>
  </si>
  <si>
    <t>2.11.2</t>
  </si>
  <si>
    <t>Сумма льгот по местным налогам, предоставленных в соответствии с нормативными правовыми актами представительных органов муниципальных образований (по данным отчета 5-МН за 2020 год, за 2021 год), в том числе:</t>
  </si>
  <si>
    <t>2.12.1</t>
  </si>
  <si>
    <t>2.12.2</t>
  </si>
  <si>
    <t xml:space="preserve">Объем выпадающих доходов муниципального образования в результате предоставления мер поддержки субъектам малого и среднего предпринимательства, установленных нормативными правовыми актами органов местного самоуправления </t>
  </si>
  <si>
    <t>Повлияло ли введение механизма единого налогового счета (ЕНС) на финансовую стабильность бюджета муниципального образования в 2023 году?</t>
  </si>
  <si>
    <t>Какие меры принимаются для сокращения кассового разрыва бюджета</t>
  </si>
  <si>
    <t>3.9</t>
  </si>
  <si>
    <t>3.10</t>
  </si>
  <si>
    <t>Объем расходов на капитальное строительство</t>
  </si>
  <si>
    <t>3.11</t>
  </si>
  <si>
    <t>3.12</t>
  </si>
  <si>
    <t>Объем расходов, направляемых на обеспечение мер социальной поддержки, установленных органами местного самоуправления (в соответствии с абз. 2 ч.5 ст.20 ФЗ от 06.10.2003 №131-ФЗ)</t>
  </si>
  <si>
    <t>Штатная численность органов местного самоуправления на конец года</t>
  </si>
  <si>
    <t>Штатная численность муниципальных казенных учреждений на конец года</t>
  </si>
  <si>
    <t>шт.ед.</t>
  </si>
  <si>
    <t xml:space="preserve">МО ГО "Сыктывкар" </t>
  </si>
  <si>
    <t>повлияло отрицательно</t>
  </si>
  <si>
    <t>В связи с введением с 01.01.2023 года единого налогового счета, по состоянию на 01.04.2023 года наблюдается уменьшение поступлений налоговых доходов по сравнению с аналогичным периодом прошлого года  на 45,7 млн.руб., или 7,4%, в том числе поступления налога на доходы физических лиц (по нормативу 20%) уменьшились на 62,7 млн.руб., или 18,2%.
Кроме того, существует вероятность невыполнения бюджетных назначений, утвержденных на 2023 год ввиду того, что перечисленные налогоплательщиками 28 декабря платежи не распределятся в полном объеме в бюджет МО ГО «Сыктывкар» текущего года.</t>
  </si>
  <si>
    <t>НДФЛ по доп. нормативу 4,4% в 2022 году,4,1% в 2021 году (в части суммы налога, превышающей 650 тыс. руб.)</t>
  </si>
  <si>
    <t>НДФЛ по доп. нормативу 5,0% в 2022 году, 4,7% в 2021 году (в части суммы налога, НЕ превышающей 650 тыс. руб.)</t>
  </si>
  <si>
    <t>УСН (100%)</t>
  </si>
  <si>
    <t>-</t>
  </si>
  <si>
    <t>Заключены договоры по предоставлению бюджетного кредита из республиканского бюджета Республики Коми для погашения кредитов, полученных муниципалитетом от кредитных организаций и бюджетного кредита на пополнение остатков средств не едином счете местного бюджета. Применяется механизм привлечения остатков средств на казначейских счетах учреждений, поступающих во временное распоряжение получателей средств местного бюджета, остатков средств бюджетных и автономных учреждений, остатков средств участников казначейского сопровождения, открытых финансовому органу муниципального образования в Федеральном казначействе. Используются возобновляемые кредитные линии в рамках муниципальных контрактов, заключенных с кредитными организациями.</t>
  </si>
</sst>
</file>

<file path=xl/styles.xml><?xml version="1.0" encoding="utf-8"?>
<styleSheet xmlns="http://schemas.openxmlformats.org/spreadsheetml/2006/main">
  <numFmts count="2">
    <numFmt numFmtId="164" formatCode="#,##0.0"/>
    <numFmt numFmtId="165" formatCode="#,##0.000"/>
  </numFmts>
  <fonts count="17">
    <font>
      <sz val="11"/>
      <color theme="1"/>
      <name val="Calibri"/>
      <family val="2"/>
      <charset val="204"/>
      <scheme val="minor"/>
    </font>
    <font>
      <sz val="11"/>
      <color theme="1"/>
      <name val="Times New Roman"/>
      <family val="1"/>
      <charset val="204"/>
    </font>
    <font>
      <i/>
      <sz val="11"/>
      <color theme="1"/>
      <name val="Times New Roman"/>
      <family val="1"/>
      <charset val="204"/>
    </font>
    <font>
      <sz val="14"/>
      <color theme="1"/>
      <name val="Times New Roman"/>
      <family val="1"/>
      <charset val="204"/>
    </font>
    <font>
      <sz val="18"/>
      <color theme="1"/>
      <name val="Times New Roman"/>
      <family val="1"/>
      <charset val="204"/>
    </font>
    <font>
      <sz val="11"/>
      <color rgb="FFFF0000"/>
      <name val="Times New Roman"/>
      <family val="1"/>
      <charset val="204"/>
    </font>
    <font>
      <sz val="11"/>
      <name val="Times New Roman"/>
      <family val="1"/>
      <charset val="204"/>
    </font>
    <font>
      <sz val="11"/>
      <color theme="1"/>
      <name val="Times New Roman"/>
      <family val="2"/>
      <charset val="204"/>
    </font>
    <font>
      <sz val="14"/>
      <color theme="1"/>
      <name val="Times New Roman"/>
      <family val="2"/>
      <charset val="204"/>
    </font>
    <font>
      <i/>
      <sz val="14"/>
      <color theme="1"/>
      <name val="Times New Roman"/>
      <family val="1"/>
      <charset val="204"/>
    </font>
    <font>
      <sz val="12"/>
      <color theme="1"/>
      <name val="Times New Roman"/>
      <family val="2"/>
      <charset val="204"/>
    </font>
    <font>
      <i/>
      <sz val="13"/>
      <color rgb="FFFF0000"/>
      <name val="Times New Roman"/>
      <family val="2"/>
      <charset val="204"/>
    </font>
    <font>
      <sz val="10"/>
      <color theme="1"/>
      <name val="Times New Roman"/>
      <family val="1"/>
      <charset val="204"/>
    </font>
    <font>
      <sz val="11"/>
      <name val="Times New Roman"/>
      <family val="2"/>
      <charset val="204"/>
    </font>
    <font>
      <b/>
      <sz val="11"/>
      <name val="Times New Roman"/>
      <family val="2"/>
      <charset val="204"/>
    </font>
    <font>
      <i/>
      <sz val="11"/>
      <name val="Times New Roman"/>
      <family val="2"/>
      <charset val="204"/>
    </font>
    <font>
      <sz val="14"/>
      <name val="Times New Roman"/>
      <family val="2"/>
      <charset val="204"/>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7" fillId="0" borderId="0"/>
  </cellStyleXfs>
  <cellXfs count="121">
    <xf numFmtId="0" fontId="0" fillId="0" borderId="0" xfId="0"/>
    <xf numFmtId="0" fontId="1" fillId="0" borderId="0" xfId="0" applyFont="1"/>
    <xf numFmtId="0" fontId="1" fillId="0" borderId="1" xfId="0" applyFont="1" applyBorder="1" applyAlignment="1">
      <alignment wrapText="1"/>
    </xf>
    <xf numFmtId="0" fontId="2" fillId="0" borderId="1" xfId="0" applyFont="1" applyBorder="1" applyAlignment="1">
      <alignment wrapText="1"/>
    </xf>
    <xf numFmtId="0" fontId="2" fillId="0" borderId="1" xfId="0" applyFont="1" applyBorder="1" applyAlignment="1">
      <alignment horizontal="center"/>
    </xf>
    <xf numFmtId="0" fontId="1" fillId="0" borderId="1" xfId="0" applyFont="1" applyBorder="1" applyAlignment="1">
      <alignment horizontal="center"/>
    </xf>
    <xf numFmtId="164" fontId="1" fillId="2" borderId="1" xfId="0" applyNumberFormat="1" applyFont="1" applyFill="1" applyBorder="1"/>
    <xf numFmtId="165" fontId="1" fillId="0" borderId="0" xfId="0" applyNumberFormat="1" applyFont="1"/>
    <xf numFmtId="0" fontId="1" fillId="0" borderId="4" xfId="0" applyFont="1" applyBorder="1" applyAlignment="1">
      <alignment horizontal="center" vertical="center" wrapText="1"/>
    </xf>
    <xf numFmtId="0" fontId="1" fillId="0" borderId="6" xfId="0" applyFont="1" applyBorder="1" applyAlignment="1">
      <alignment wrapText="1"/>
    </xf>
    <xf numFmtId="0" fontId="1" fillId="0" borderId="6" xfId="0" applyFont="1" applyBorder="1" applyAlignment="1">
      <alignment horizontal="center"/>
    </xf>
    <xf numFmtId="0" fontId="1" fillId="0" borderId="9" xfId="0" applyFont="1" applyBorder="1" applyAlignment="1">
      <alignment wrapText="1"/>
    </xf>
    <xf numFmtId="0" fontId="1" fillId="0" borderId="9" xfId="0" applyFont="1" applyBorder="1" applyAlignment="1">
      <alignment horizontal="center"/>
    </xf>
    <xf numFmtId="164" fontId="1" fillId="2" borderId="6" xfId="0" applyNumberFormat="1" applyFont="1" applyFill="1" applyBorder="1"/>
    <xf numFmtId="0" fontId="1" fillId="2" borderId="7" xfId="0" applyNumberFormat="1" applyFont="1" applyFill="1" applyBorder="1" applyAlignment="1">
      <alignment wrapText="1"/>
    </xf>
    <xf numFmtId="0" fontId="1" fillId="2" borderId="12" xfId="0" applyNumberFormat="1" applyFont="1" applyFill="1" applyBorder="1" applyAlignment="1">
      <alignment wrapText="1"/>
    </xf>
    <xf numFmtId="0" fontId="1" fillId="0" borderId="12" xfId="0" applyNumberFormat="1" applyFont="1" applyBorder="1" applyAlignment="1">
      <alignment wrapText="1"/>
    </xf>
    <xf numFmtId="0" fontId="1" fillId="0" borderId="10" xfId="0" applyNumberFormat="1" applyFont="1" applyBorder="1" applyAlignment="1">
      <alignment wrapText="1"/>
    </xf>
    <xf numFmtId="0" fontId="1" fillId="0" borderId="4" xfId="0" applyFont="1" applyBorder="1" applyAlignment="1">
      <alignment horizontal="center" vertical="center" wrapText="1"/>
    </xf>
    <xf numFmtId="0" fontId="6" fillId="0" borderId="1" xfId="0" applyFont="1" applyBorder="1" applyAlignment="1">
      <alignment wrapText="1"/>
    </xf>
    <xf numFmtId="0" fontId="6" fillId="0" borderId="1" xfId="0" applyFont="1" applyBorder="1" applyAlignment="1">
      <alignment horizontal="center"/>
    </xf>
    <xf numFmtId="49" fontId="1" fillId="0" borderId="5" xfId="0" applyNumberFormat="1" applyFont="1" applyBorder="1" applyAlignment="1">
      <alignment horizontal="center"/>
    </xf>
    <xf numFmtId="49" fontId="1" fillId="0" borderId="8" xfId="0" applyNumberFormat="1" applyFont="1" applyBorder="1" applyAlignment="1">
      <alignment horizontal="center"/>
    </xf>
    <xf numFmtId="49" fontId="1" fillId="0" borderId="11" xfId="0" applyNumberFormat="1" applyFont="1" applyBorder="1" applyAlignment="1">
      <alignment horizontal="center"/>
    </xf>
    <xf numFmtId="49" fontId="1" fillId="0" borderId="5"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8" xfId="0" applyNumberFormat="1" applyFont="1" applyFill="1" applyBorder="1" applyAlignment="1">
      <alignment horizontal="center"/>
    </xf>
    <xf numFmtId="0" fontId="1" fillId="2" borderId="16" xfId="0" applyNumberFormat="1" applyFont="1" applyFill="1" applyBorder="1" applyAlignment="1">
      <alignment wrapText="1"/>
    </xf>
    <xf numFmtId="0" fontId="6" fillId="0" borderId="9" xfId="0" applyFont="1" applyBorder="1" applyAlignment="1">
      <alignment wrapText="1"/>
    </xf>
    <xf numFmtId="0" fontId="6" fillId="0" borderId="1" xfId="0" applyFont="1" applyFill="1" applyBorder="1" applyAlignment="1">
      <alignment wrapText="1"/>
    </xf>
    <xf numFmtId="49" fontId="6" fillId="0" borderId="5" xfId="0" applyNumberFormat="1" applyFont="1" applyFill="1" applyBorder="1" applyAlignment="1">
      <alignment horizontal="center"/>
    </xf>
    <xf numFmtId="0" fontId="6" fillId="0" borderId="6" xfId="0" applyFont="1" applyBorder="1" applyAlignment="1">
      <alignment wrapText="1"/>
    </xf>
    <xf numFmtId="0" fontId="5" fillId="0" borderId="6" xfId="0" applyFont="1" applyBorder="1" applyAlignment="1">
      <alignment horizontal="center"/>
    </xf>
    <xf numFmtId="164" fontId="6" fillId="0" borderId="6" xfId="0" applyNumberFormat="1" applyFont="1" applyFill="1" applyBorder="1" applyAlignment="1">
      <alignment horizontal="center"/>
    </xf>
    <xf numFmtId="49" fontId="6" fillId="0" borderId="11" xfId="0" applyNumberFormat="1" applyFont="1" applyFill="1" applyBorder="1" applyAlignment="1">
      <alignment horizontal="center"/>
    </xf>
    <xf numFmtId="0" fontId="5" fillId="0" borderId="12" xfId="0" applyNumberFormat="1" applyFont="1" applyFill="1" applyBorder="1" applyAlignment="1">
      <alignment wrapText="1"/>
    </xf>
    <xf numFmtId="164" fontId="1" fillId="0" borderId="6" xfId="0" applyNumberFormat="1" applyFont="1" applyFill="1" applyBorder="1" applyProtection="1">
      <protection locked="0"/>
    </xf>
    <xf numFmtId="164" fontId="1" fillId="0" borderId="1" xfId="0" applyNumberFormat="1" applyFont="1" applyBorder="1" applyProtection="1">
      <protection locked="0"/>
    </xf>
    <xf numFmtId="164" fontId="1" fillId="0" borderId="9" xfId="0" applyNumberFormat="1" applyFont="1" applyBorder="1" applyProtection="1">
      <protection locked="0"/>
    </xf>
    <xf numFmtId="164" fontId="6" fillId="0" borderId="1" xfId="0" applyNumberFormat="1" applyFont="1" applyFill="1" applyBorder="1" applyProtection="1">
      <protection locked="0"/>
    </xf>
    <xf numFmtId="0" fontId="1" fillId="0" borderId="1" xfId="0" applyFont="1" applyBorder="1" applyAlignment="1">
      <alignment horizontal="center"/>
    </xf>
    <xf numFmtId="49" fontId="1" fillId="0" borderId="17" xfId="0" applyNumberFormat="1" applyFont="1" applyFill="1" applyBorder="1" applyAlignment="1">
      <alignment horizontal="center"/>
    </xf>
    <xf numFmtId="0" fontId="1" fillId="0" borderId="4" xfId="0" applyFont="1" applyBorder="1" applyAlignment="1">
      <alignment horizontal="center"/>
    </xf>
    <xf numFmtId="164" fontId="1" fillId="0" borderId="4" xfId="0" applyNumberFormat="1" applyFont="1" applyBorder="1" applyProtection="1">
      <protection locked="0"/>
    </xf>
    <xf numFmtId="49" fontId="1" fillId="0" borderId="18" xfId="0" applyNumberFormat="1" applyFont="1" applyFill="1" applyBorder="1" applyAlignment="1">
      <alignment horizontal="center"/>
    </xf>
    <xf numFmtId="0" fontId="1" fillId="0" borderId="19" xfId="0" applyFont="1" applyBorder="1" applyAlignment="1">
      <alignment wrapText="1"/>
    </xf>
    <xf numFmtId="0" fontId="1" fillId="0" borderId="19" xfId="0" applyFont="1" applyBorder="1" applyAlignment="1">
      <alignment horizontal="center"/>
    </xf>
    <xf numFmtId="49" fontId="6" fillId="0" borderId="18" xfId="0" applyNumberFormat="1" applyFont="1" applyFill="1" applyBorder="1" applyAlignment="1">
      <alignment horizontal="center"/>
    </xf>
    <xf numFmtId="0" fontId="6" fillId="0" borderId="19" xfId="0" applyFont="1" applyBorder="1" applyAlignment="1">
      <alignment wrapText="1"/>
    </xf>
    <xf numFmtId="0" fontId="6" fillId="0" borderId="19" xfId="0" applyFont="1" applyBorder="1" applyAlignment="1">
      <alignment horizontal="center"/>
    </xf>
    <xf numFmtId="164" fontId="6" fillId="0" borderId="19" xfId="0" applyNumberFormat="1" applyFont="1" applyFill="1" applyBorder="1" applyProtection="1">
      <protection locked="0"/>
    </xf>
    <xf numFmtId="0" fontId="8" fillId="0" borderId="0" xfId="1" applyFont="1"/>
    <xf numFmtId="0" fontId="9" fillId="0" borderId="0" xfId="1" applyFont="1"/>
    <xf numFmtId="0" fontId="8" fillId="0" borderId="0" xfId="1" applyFont="1" applyAlignment="1">
      <alignment vertical="center"/>
    </xf>
    <xf numFmtId="0" fontId="10" fillId="0" borderId="0" xfId="1" applyFont="1" applyAlignment="1">
      <alignment horizontal="center"/>
    </xf>
    <xf numFmtId="0" fontId="8" fillId="0" borderId="0" xfId="1" applyFont="1" applyAlignment="1"/>
    <xf numFmtId="0" fontId="8" fillId="0" borderId="0" xfId="1" applyFont="1" applyAlignment="1">
      <alignment wrapText="1"/>
    </xf>
    <xf numFmtId="0" fontId="10" fillId="0" borderId="0" xfId="1" applyFont="1" applyAlignment="1">
      <alignment wrapText="1"/>
    </xf>
    <xf numFmtId="0" fontId="8" fillId="0" borderId="0" xfId="1" applyFont="1" applyAlignment="1">
      <alignment horizontal="left" vertical="center"/>
    </xf>
    <xf numFmtId="49" fontId="8" fillId="0" borderId="0" xfId="1" applyNumberFormat="1" applyFont="1" applyAlignment="1">
      <alignment horizontal="center" vertical="center"/>
    </xf>
    <xf numFmtId="0" fontId="6" fillId="2" borderId="10" xfId="0" applyNumberFormat="1" applyFont="1" applyFill="1" applyBorder="1" applyAlignment="1">
      <alignment wrapText="1"/>
    </xf>
    <xf numFmtId="0" fontId="1" fillId="2" borderId="20" xfId="0" applyNumberFormat="1" applyFont="1" applyFill="1" applyBorder="1" applyAlignment="1">
      <alignment wrapText="1"/>
    </xf>
    <xf numFmtId="0" fontId="8" fillId="0" borderId="0" xfId="1" applyFont="1" applyAlignment="1">
      <alignment horizontal="center"/>
    </xf>
    <xf numFmtId="0" fontId="1" fillId="0" borderId="1" xfId="0" applyFont="1" applyBorder="1" applyAlignment="1">
      <alignment horizontal="center"/>
    </xf>
    <xf numFmtId="164" fontId="1" fillId="0" borderId="6" xfId="0" applyNumberFormat="1" applyFont="1" applyFill="1" applyBorder="1"/>
    <xf numFmtId="0" fontId="2" fillId="0" borderId="4" xfId="0" applyFont="1" applyBorder="1" applyAlignment="1">
      <alignment wrapText="1"/>
    </xf>
    <xf numFmtId="164" fontId="1" fillId="0" borderId="19" xfId="0" applyNumberFormat="1" applyFont="1" applyBorder="1" applyProtection="1">
      <protection locked="0"/>
    </xf>
    <xf numFmtId="164" fontId="1" fillId="0" borderId="1" xfId="0" applyNumberFormat="1" applyFont="1" applyFill="1" applyBorder="1"/>
    <xf numFmtId="164" fontId="1" fillId="2" borderId="4" xfId="0" applyNumberFormat="1" applyFont="1" applyFill="1" applyBorder="1"/>
    <xf numFmtId="0" fontId="5" fillId="2" borderId="10" xfId="0" applyNumberFormat="1" applyFont="1" applyFill="1" applyBorder="1" applyAlignment="1">
      <alignment wrapText="1"/>
    </xf>
    <xf numFmtId="0" fontId="2" fillId="0" borderId="4" xfId="0" applyFont="1" applyBorder="1" applyAlignment="1">
      <alignment horizontal="center"/>
    </xf>
    <xf numFmtId="0" fontId="12" fillId="0" borderId="6" xfId="0" applyFont="1" applyBorder="1" applyAlignment="1">
      <alignment horizontal="center" wrapText="1"/>
    </xf>
    <xf numFmtId="0" fontId="12" fillId="0" borderId="9" xfId="0" applyFont="1" applyBorder="1" applyAlignment="1">
      <alignment horizontal="center" wrapText="1"/>
    </xf>
    <xf numFmtId="0" fontId="3" fillId="0" borderId="0" xfId="0" applyFont="1" applyBorder="1" applyAlignment="1"/>
    <xf numFmtId="0" fontId="13" fillId="0" borderId="1" xfId="1" applyFont="1" applyBorder="1" applyAlignment="1">
      <alignment horizontal="center" vertical="center" wrapText="1"/>
    </xf>
    <xf numFmtId="49" fontId="14" fillId="3" borderId="1" xfId="1" applyNumberFormat="1" applyFont="1" applyFill="1" applyBorder="1" applyAlignment="1">
      <alignment horizontal="center" vertical="center" wrapText="1"/>
    </xf>
    <xf numFmtId="0" fontId="14" fillId="3" borderId="1" xfId="1" applyFont="1" applyFill="1" applyBorder="1" applyAlignment="1">
      <alignment horizontal="left" vertical="center" wrapText="1"/>
    </xf>
    <xf numFmtId="0" fontId="14" fillId="3" borderId="19" xfId="1" applyFont="1" applyFill="1" applyBorder="1" applyAlignment="1">
      <alignment horizontal="center" vertical="center"/>
    </xf>
    <xf numFmtId="0" fontId="14" fillId="3" borderId="1" xfId="1" applyFont="1" applyFill="1" applyBorder="1" applyAlignment="1">
      <alignment horizontal="center" vertical="center" wrapText="1"/>
    </xf>
    <xf numFmtId="49" fontId="13" fillId="0" borderId="1" xfId="1" applyNumberFormat="1" applyFont="1" applyFill="1" applyBorder="1" applyAlignment="1">
      <alignment horizontal="center" vertical="center"/>
    </xf>
    <xf numFmtId="0" fontId="13" fillId="0" borderId="1" xfId="1" applyFont="1" applyFill="1" applyBorder="1" applyAlignment="1">
      <alignment horizontal="left" vertical="center" wrapText="1"/>
    </xf>
    <xf numFmtId="0" fontId="13" fillId="0" borderId="1" xfId="1" applyFont="1" applyFill="1" applyBorder="1" applyAlignment="1">
      <alignment horizontal="center" vertical="center" wrapText="1"/>
    </xf>
    <xf numFmtId="0" fontId="15" fillId="0" borderId="1" xfId="1" applyFont="1" applyFill="1" applyBorder="1" applyAlignment="1">
      <alignment horizontal="left" vertical="center" wrapText="1"/>
    </xf>
    <xf numFmtId="49" fontId="15" fillId="0" borderId="1" xfId="1"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5" xfId="1" applyFont="1" applyFill="1" applyBorder="1" applyAlignment="1">
      <alignment vertical="center" wrapText="1"/>
    </xf>
    <xf numFmtId="0" fontId="15" fillId="0" borderId="15" xfId="1" applyFont="1" applyFill="1" applyBorder="1" applyAlignment="1">
      <alignment horizontal="left" vertical="center" wrapText="1"/>
    </xf>
    <xf numFmtId="4" fontId="13" fillId="0" borderId="1" xfId="1" applyNumberFormat="1" applyFont="1" applyFill="1" applyBorder="1" applyAlignment="1">
      <alignment horizontal="left" vertical="center" wrapText="1"/>
    </xf>
    <xf numFmtId="4" fontId="15" fillId="0" borderId="1" xfId="1" applyNumberFormat="1" applyFont="1" applyFill="1" applyBorder="1" applyAlignment="1">
      <alignment horizontal="left" vertical="center" wrapText="1"/>
    </xf>
    <xf numFmtId="0" fontId="13" fillId="0" borderId="1" xfId="1" applyFont="1" applyFill="1" applyBorder="1" applyAlignment="1">
      <alignment wrapText="1"/>
    </xf>
    <xf numFmtId="0" fontId="16" fillId="0" borderId="0" xfId="1" applyFont="1"/>
    <xf numFmtId="49" fontId="13" fillId="0" borderId="1" xfId="1" applyNumberFormat="1" applyFont="1" applyFill="1" applyBorder="1" applyAlignment="1">
      <alignment horizontal="center" vertical="center" wrapText="1"/>
    </xf>
    <xf numFmtId="164" fontId="6" fillId="0" borderId="19" xfId="0" applyNumberFormat="1" applyFont="1" applyFill="1" applyBorder="1" applyAlignment="1" applyProtection="1">
      <alignment horizontal="center"/>
      <protection locked="0"/>
    </xf>
    <xf numFmtId="164" fontId="1" fillId="0" borderId="9" xfId="0" applyNumberFormat="1" applyFont="1" applyFill="1" applyBorder="1" applyProtection="1">
      <protection locked="0"/>
    </xf>
    <xf numFmtId="164" fontId="1" fillId="0" borderId="1" xfId="0" applyNumberFormat="1" applyFont="1" applyFill="1" applyBorder="1" applyProtection="1">
      <protection locked="0"/>
    </xf>
    <xf numFmtId="164" fontId="13" fillId="2" borderId="1" xfId="1" applyNumberFormat="1" applyFont="1" applyFill="1" applyBorder="1" applyAlignment="1">
      <alignment horizontal="right" vertical="center"/>
    </xf>
    <xf numFmtId="164" fontId="13" fillId="0" borderId="1" xfId="1" applyNumberFormat="1" applyFont="1" applyFill="1" applyBorder="1" applyAlignment="1">
      <alignment horizontal="right" vertical="center"/>
    </xf>
    <xf numFmtId="164" fontId="15" fillId="0" borderId="1" xfId="1" applyNumberFormat="1" applyFont="1" applyFill="1" applyBorder="1" applyAlignment="1">
      <alignment horizontal="right" vertical="center"/>
    </xf>
    <xf numFmtId="164" fontId="7" fillId="0" borderId="1" xfId="1" applyNumberFormat="1" applyFont="1" applyBorder="1" applyAlignment="1">
      <alignment horizontal="right"/>
    </xf>
    <xf numFmtId="164" fontId="6" fillId="0" borderId="19" xfId="0" applyNumberFormat="1" applyFont="1" applyFill="1" applyBorder="1" applyAlignment="1" applyProtection="1">
      <alignment horizontal="right"/>
      <protection locked="0"/>
    </xf>
    <xf numFmtId="0" fontId="1" fillId="0" borderId="3" xfId="0" applyFont="1" applyBorder="1" applyAlignment="1">
      <alignment horizontal="center" vertical="top" wrapText="1"/>
    </xf>
    <xf numFmtId="0" fontId="4" fillId="0" borderId="2" xfId="0" applyFont="1" applyBorder="1" applyAlignment="1">
      <alignment horizontal="center" wrapText="1"/>
    </xf>
    <xf numFmtId="0" fontId="3" fillId="0" borderId="0" xfId="0" applyFont="1" applyAlignment="1">
      <alignment horizontal="center" wrapText="1"/>
    </xf>
    <xf numFmtId="164" fontId="1" fillId="0" borderId="6" xfId="0" applyNumberFormat="1" applyFont="1" applyBorder="1" applyAlignment="1" applyProtection="1">
      <alignment horizontal="center"/>
      <protection locked="0"/>
    </xf>
    <xf numFmtId="164" fontId="12" fillId="0" borderId="21" xfId="0" applyNumberFormat="1" applyFont="1" applyBorder="1" applyAlignment="1" applyProtection="1">
      <alignment horizontal="justify" vertical="top" wrapText="1"/>
      <protection locked="0"/>
    </xf>
    <xf numFmtId="164" fontId="12" fillId="0" borderId="22" xfId="0" applyNumberFormat="1" applyFont="1" applyBorder="1" applyAlignment="1" applyProtection="1">
      <alignment horizontal="justify" vertical="top"/>
      <protection locked="0"/>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xf>
    <xf numFmtId="0" fontId="3" fillId="0" borderId="0" xfId="0" applyFont="1" applyBorder="1" applyAlignment="1">
      <alignment horizontal="center"/>
    </xf>
    <xf numFmtId="49" fontId="11" fillId="0" borderId="2" xfId="1" applyNumberFormat="1" applyFont="1" applyBorder="1" applyAlignment="1">
      <alignment horizontal="center" vertical="center"/>
    </xf>
    <xf numFmtId="49" fontId="13" fillId="0" borderId="1" xfId="1" applyNumberFormat="1" applyFont="1" applyBorder="1" applyAlignment="1">
      <alignment horizontal="center" vertical="center" wrapText="1"/>
    </xf>
    <xf numFmtId="0" fontId="13" fillId="0" borderId="1" xfId="1" applyFont="1" applyBorder="1" applyAlignment="1">
      <alignment horizontal="center" vertical="center"/>
    </xf>
    <xf numFmtId="0" fontId="7" fillId="0" borderId="1" xfId="0" applyFont="1" applyBorder="1" applyAlignment="1">
      <alignment horizontal="center" vertical="center" wrapText="1"/>
    </xf>
    <xf numFmtId="0" fontId="13" fillId="0" borderId="13" xfId="1" applyFont="1" applyBorder="1" applyAlignment="1">
      <alignment horizontal="center" vertical="center" wrapText="1"/>
    </xf>
    <xf numFmtId="0" fontId="13" fillId="0" borderId="15" xfId="1" applyFont="1" applyBorder="1" applyAlignment="1">
      <alignment horizontal="center" vertical="center" wrapText="1"/>
    </xf>
    <xf numFmtId="0" fontId="3" fillId="0" borderId="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H31"/>
  <sheetViews>
    <sheetView tabSelected="1" view="pageBreakPreview" topLeftCell="A22" zoomScale="60" zoomScaleNormal="100" workbookViewId="0">
      <selection activeCell="F31" sqref="F31"/>
    </sheetView>
  </sheetViews>
  <sheetFormatPr defaultRowHeight="15"/>
  <cols>
    <col min="1" max="1" width="4.42578125" style="1" customWidth="1"/>
    <col min="2" max="2" width="38.5703125" style="1" customWidth="1"/>
    <col min="3" max="3" width="13.5703125" style="1" customWidth="1"/>
    <col min="4" max="4" width="13.7109375" style="1" bestFit="1" customWidth="1"/>
    <col min="5" max="5" width="14.140625" style="1" customWidth="1"/>
    <col min="6" max="6" width="45.85546875" style="1" customWidth="1"/>
    <col min="7" max="7" width="18.42578125" style="1" customWidth="1"/>
    <col min="8" max="16384" width="9.140625" style="1"/>
  </cols>
  <sheetData>
    <row r="1" spans="1:6" ht="54" customHeight="1">
      <c r="B1" s="102" t="s">
        <v>104</v>
      </c>
      <c r="C1" s="102"/>
      <c r="D1" s="102"/>
      <c r="E1" s="102"/>
      <c r="F1" s="102"/>
    </row>
    <row r="2" spans="1:6" ht="19.5" customHeight="1">
      <c r="B2" s="101" t="s">
        <v>154</v>
      </c>
      <c r="C2" s="101"/>
      <c r="D2" s="101"/>
      <c r="E2" s="101"/>
    </row>
    <row r="3" spans="1:6" ht="14.25" customHeight="1">
      <c r="B3" s="100" t="s">
        <v>23</v>
      </c>
      <c r="C3" s="100"/>
      <c r="D3" s="100"/>
      <c r="E3" s="100"/>
    </row>
    <row r="4" spans="1:6" ht="18.75" customHeight="1">
      <c r="B4" s="108" t="s">
        <v>22</v>
      </c>
      <c r="C4" s="108"/>
      <c r="D4" s="108"/>
      <c r="E4" s="108"/>
    </row>
    <row r="6" spans="1:6" ht="15" customHeight="1">
      <c r="A6" s="106" t="s">
        <v>24</v>
      </c>
      <c r="B6" s="106" t="s">
        <v>1</v>
      </c>
      <c r="C6" s="106" t="s">
        <v>2</v>
      </c>
      <c r="D6" s="109" t="s">
        <v>10</v>
      </c>
      <c r="E6" s="109"/>
      <c r="F6" s="106" t="s">
        <v>25</v>
      </c>
    </row>
    <row r="7" spans="1:6" ht="27.75" customHeight="1" thickBot="1">
      <c r="A7" s="107"/>
      <c r="B7" s="107"/>
      <c r="C7" s="107"/>
      <c r="D7" s="8" t="s">
        <v>105</v>
      </c>
      <c r="E7" s="8" t="s">
        <v>106</v>
      </c>
      <c r="F7" s="107"/>
    </row>
    <row r="8" spans="1:6" ht="37.5" customHeight="1" thickBot="1">
      <c r="A8" s="21" t="s">
        <v>31</v>
      </c>
      <c r="B8" s="9" t="s">
        <v>4</v>
      </c>
      <c r="C8" s="10" t="s">
        <v>3</v>
      </c>
      <c r="D8" s="36">
        <v>233.7</v>
      </c>
      <c r="E8" s="36">
        <v>233.1</v>
      </c>
      <c r="F8" s="14" t="str">
        <f>IF(OR(D8&gt;800,E8&gt;800),"ОШИБКА: единицы измерения - тыс.чел"," ")</f>
        <v xml:space="preserve"> </v>
      </c>
    </row>
    <row r="9" spans="1:6" ht="60" customHeight="1">
      <c r="A9" s="21" t="s">
        <v>33</v>
      </c>
      <c r="B9" s="9" t="s">
        <v>11</v>
      </c>
      <c r="C9" s="10" t="s">
        <v>0</v>
      </c>
      <c r="D9" s="13">
        <f>D11+D12</f>
        <v>10541979.6</v>
      </c>
      <c r="E9" s="13">
        <f t="shared" ref="E9" si="0">E11+E12</f>
        <v>11161553.5</v>
      </c>
      <c r="F9" s="14" t="str">
        <f>IF(((D8-TRUNC(D8,1))+(E8-TRUNC(E8,1))+(D11-TRUNC(D11,1))+(E11-TRUNC(E11,1))+(D12-TRUNC(D12,1))+(E12-TRUNC(E12,1)))&gt;0,"ОШИБКА: в строках 1.1-1.4 точность должна быть - один знак после запятой","")</f>
        <v/>
      </c>
    </row>
    <row r="10" spans="1:6" ht="36" customHeight="1">
      <c r="A10" s="23"/>
      <c r="B10" s="3" t="s">
        <v>15</v>
      </c>
      <c r="C10" s="5"/>
      <c r="D10" s="6"/>
      <c r="E10" s="6"/>
      <c r="F10" s="15" t="str">
        <f>IF(OR(D9&gt;30000000,E9&gt;30000000),"ОШИБКА: в строках 1.3,1.4 единица измерения - тыс.руб","")</f>
        <v/>
      </c>
    </row>
    <row r="11" spans="1:6" ht="16.5" customHeight="1">
      <c r="A11" s="23" t="s">
        <v>35</v>
      </c>
      <c r="B11" s="2" t="s">
        <v>16</v>
      </c>
      <c r="C11" s="5" t="s">
        <v>0</v>
      </c>
      <c r="D11" s="37">
        <v>3795225.1</v>
      </c>
      <c r="E11" s="37">
        <v>3882377</v>
      </c>
      <c r="F11" s="16"/>
    </row>
    <row r="12" spans="1:6" ht="15.75" customHeight="1" thickBot="1">
      <c r="A12" s="22" t="s">
        <v>37</v>
      </c>
      <c r="B12" s="11" t="s">
        <v>17</v>
      </c>
      <c r="C12" s="12" t="s">
        <v>0</v>
      </c>
      <c r="D12" s="93">
        <v>6746754.5</v>
      </c>
      <c r="E12" s="93">
        <v>7279176.5</v>
      </c>
      <c r="F12" s="17"/>
    </row>
    <row r="13" spans="1:6" ht="34.5" customHeight="1">
      <c r="A13" s="21" t="s">
        <v>38</v>
      </c>
      <c r="B13" s="9" t="s">
        <v>5</v>
      </c>
      <c r="C13" s="10" t="s">
        <v>0</v>
      </c>
      <c r="D13" s="13">
        <f>D15+D16</f>
        <v>10336427.699999999</v>
      </c>
      <c r="E13" s="13">
        <f t="shared" ref="E13" si="1">E15+E16</f>
        <v>11494014.5</v>
      </c>
      <c r="F13" s="14" t="str">
        <f>IF(((D15-TRUNC(D15,1))+(E15-TRUNC(E15,1))+(D16-TRUNC(D16,1))+(E16-TRUNC(E16,1)))&gt;0,"ОШИБКА: в строках 1.6,1.7 точность должна быть - один знак после запятой","")</f>
        <v/>
      </c>
    </row>
    <row r="14" spans="1:6" ht="33" customHeight="1">
      <c r="A14" s="23"/>
      <c r="B14" s="3" t="s">
        <v>20</v>
      </c>
      <c r="C14" s="5"/>
      <c r="D14" s="6"/>
      <c r="E14" s="6"/>
      <c r="F14" s="15" t="str">
        <f>IF(OR(D13&gt;31000000,E13&gt;31000000),"ОШИБКА: в строках 1.6,1.7 единица измерения - тыс.руб","")</f>
        <v/>
      </c>
    </row>
    <row r="15" spans="1:6">
      <c r="A15" s="23" t="s">
        <v>39</v>
      </c>
      <c r="B15" s="2" t="s">
        <v>18</v>
      </c>
      <c r="C15" s="5" t="s">
        <v>0</v>
      </c>
      <c r="D15" s="94">
        <v>6351842.7000000002</v>
      </c>
      <c r="E15" s="94">
        <v>7207833.5</v>
      </c>
      <c r="F15" s="16"/>
    </row>
    <row r="16" spans="1:6" ht="15.75" thickBot="1">
      <c r="A16" s="22" t="s">
        <v>40</v>
      </c>
      <c r="B16" s="11" t="s">
        <v>19</v>
      </c>
      <c r="C16" s="12" t="s">
        <v>0</v>
      </c>
      <c r="D16" s="93">
        <v>3984585</v>
      </c>
      <c r="E16" s="93">
        <v>4286181</v>
      </c>
      <c r="F16" s="17"/>
    </row>
    <row r="17" spans="1:8" ht="39" customHeight="1">
      <c r="A17" s="24" t="s">
        <v>43</v>
      </c>
      <c r="B17" s="9" t="s">
        <v>6</v>
      </c>
      <c r="C17" s="10" t="s">
        <v>0</v>
      </c>
      <c r="D17" s="13">
        <f>D9-D13</f>
        <v>205551.90000000037</v>
      </c>
      <c r="E17" s="13">
        <f t="shared" ref="E17" si="2">E9-E13</f>
        <v>-332461</v>
      </c>
      <c r="F17" s="14"/>
    </row>
    <row r="18" spans="1:8" ht="51" customHeight="1">
      <c r="A18" s="25" t="s">
        <v>44</v>
      </c>
      <c r="B18" s="2" t="s">
        <v>7</v>
      </c>
      <c r="C18" s="5" t="s">
        <v>0</v>
      </c>
      <c r="D18" s="6">
        <f>D20+D21+D22+D23+D24</f>
        <v>-205551.9</v>
      </c>
      <c r="E18" s="6">
        <f>E20+E21+E22+E23+E24</f>
        <v>332461</v>
      </c>
      <c r="F18" s="15" t="str">
        <f>IF(ROUND((D17+E17+D18+E18),1)&lt;&gt;0,"ОШИБКА: непокрытый дефицит (профицит)","")</f>
        <v/>
      </c>
      <c r="H18" s="7"/>
    </row>
    <row r="19" spans="1:8" ht="15.75" thickBot="1">
      <c r="A19" s="41"/>
      <c r="B19" s="65" t="s">
        <v>21</v>
      </c>
      <c r="C19" s="42"/>
      <c r="D19" s="68"/>
      <c r="E19" s="68"/>
      <c r="F19" s="27"/>
    </row>
    <row r="20" spans="1:8" ht="38.25" customHeight="1">
      <c r="A20" s="24" t="s">
        <v>45</v>
      </c>
      <c r="B20" s="9" t="s">
        <v>8</v>
      </c>
      <c r="C20" s="10" t="s">
        <v>0</v>
      </c>
      <c r="D20" s="64">
        <v>-46000</v>
      </c>
      <c r="E20" s="64">
        <v>-118000</v>
      </c>
      <c r="F20" s="14" t="str">
        <f>IF(((D20-TRUNC(D20,1))+(E20-TRUNC(E20,1))+(D21-TRUNC(D21,1))+(E21-TRUNC(E21,1))+(D22-TRUNC(D22,1))+(E22-TRUNC(E22,1)))&gt;0,"ОШИБКА: в строках 1.10,1.11,1.12 точность должна быть - один знак после запятой","")</f>
        <v/>
      </c>
    </row>
    <row r="21" spans="1:8" ht="41.25" customHeight="1">
      <c r="A21" s="25" t="s">
        <v>46</v>
      </c>
      <c r="B21" s="2" t="s">
        <v>107</v>
      </c>
      <c r="C21" s="63" t="s">
        <v>0</v>
      </c>
      <c r="D21" s="67">
        <v>0</v>
      </c>
      <c r="E21" s="67">
        <v>367000</v>
      </c>
      <c r="F21" s="15"/>
    </row>
    <row r="22" spans="1:8" ht="58.5" customHeight="1">
      <c r="A22" s="25" t="s">
        <v>47</v>
      </c>
      <c r="B22" s="2" t="s">
        <v>14</v>
      </c>
      <c r="C22" s="63" t="s">
        <v>0</v>
      </c>
      <c r="D22" s="37">
        <v>0</v>
      </c>
      <c r="E22" s="37">
        <v>52.5</v>
      </c>
      <c r="F22" s="15"/>
    </row>
    <row r="23" spans="1:8">
      <c r="A23" s="25" t="s">
        <v>48</v>
      </c>
      <c r="B23" s="2" t="s">
        <v>13</v>
      </c>
      <c r="C23" s="63" t="s">
        <v>0</v>
      </c>
      <c r="D23" s="37">
        <v>0</v>
      </c>
      <c r="E23" s="37">
        <v>0</v>
      </c>
      <c r="F23" s="15" t="str">
        <f>IF(((D23-TRUNC(D23,1))+(E23-TRUNC(E23,1))+(D24-TRUNC(D24,1))+(E24-TRUNC(E24,1)))&gt;0,"ОШИБКА: в строках 1.13,1.14 точность должна быть - один знак после запятой","")</f>
        <v/>
      </c>
    </row>
    <row r="24" spans="1:8" ht="15.75" thickBot="1">
      <c r="A24" s="26" t="s">
        <v>49</v>
      </c>
      <c r="B24" s="28" t="s">
        <v>9</v>
      </c>
      <c r="C24" s="12" t="s">
        <v>0</v>
      </c>
      <c r="D24" s="38">
        <v>-159551.9</v>
      </c>
      <c r="E24" s="38">
        <v>83408.5</v>
      </c>
      <c r="F24" s="69"/>
    </row>
    <row r="25" spans="1:8" ht="55.5" customHeight="1">
      <c r="A25" s="44" t="s">
        <v>50</v>
      </c>
      <c r="B25" s="45" t="s">
        <v>12</v>
      </c>
      <c r="C25" s="46" t="s">
        <v>0</v>
      </c>
      <c r="D25" s="66">
        <v>919000</v>
      </c>
      <c r="E25" s="66">
        <v>1168000</v>
      </c>
      <c r="F25" s="61" t="str">
        <f>IF(OR(D25&lt;(D27+D28+D29),E25&lt;(E27+E28+E29)),"ОШИБКА: строка 1.15 не может быть меньше суммы строк 1.16-1.18","")</f>
        <v/>
      </c>
    </row>
    <row r="26" spans="1:8" ht="31.5" customHeight="1">
      <c r="A26" s="25"/>
      <c r="B26" s="3" t="s">
        <v>21</v>
      </c>
      <c r="C26" s="40"/>
      <c r="D26" s="37"/>
      <c r="E26" s="37"/>
      <c r="F26" s="15" t="str">
        <f>IF(((D25-TRUNC(D25,1))+(E25-TRUNC(E25,1))+(D27-TRUNC(D27,1))+(E27-TRUNC(E27,1))+(D28-TRUNC(D28,1))+(E28-TRUNC(E28,1)))&gt;0,"ОШИБКА: в строках 1.15-1.17 точность должна быть - один знак после запятой","")</f>
        <v/>
      </c>
    </row>
    <row r="27" spans="1:8" ht="44.25" customHeight="1">
      <c r="A27" s="25" t="s">
        <v>51</v>
      </c>
      <c r="B27" s="3" t="s">
        <v>26</v>
      </c>
      <c r="C27" s="4" t="s">
        <v>0</v>
      </c>
      <c r="D27" s="37">
        <v>30000</v>
      </c>
      <c r="E27" s="37">
        <v>397000</v>
      </c>
      <c r="F27" s="15" t="str">
        <f>IF(OR(E27&lt;&gt;(D27+E21)),"ОШИБКА: объем долга должен равняться сумме долга на конец предыдущего периода и сальдо по бюджетным кредитам в текущем периоде","")</f>
        <v/>
      </c>
    </row>
    <row r="28" spans="1:8" ht="43.5" customHeight="1">
      <c r="A28" s="25" t="s">
        <v>52</v>
      </c>
      <c r="B28" s="3" t="s">
        <v>27</v>
      </c>
      <c r="C28" s="4" t="s">
        <v>0</v>
      </c>
      <c r="D28" s="37">
        <v>889000</v>
      </c>
      <c r="E28" s="37">
        <v>771000</v>
      </c>
      <c r="F28" s="15" t="str">
        <f>IF(OR(E28&lt;&gt;(D28+E20)),"ОШИБКА: объем долга должен равняться сумме долга на конец предыдущего периода и сальдо по коммерческим кредитам в текущем периоде","")</f>
        <v/>
      </c>
    </row>
    <row r="29" spans="1:8" ht="43.5" customHeight="1" thickBot="1">
      <c r="A29" s="41" t="s">
        <v>53</v>
      </c>
      <c r="B29" s="65" t="s">
        <v>65</v>
      </c>
      <c r="C29" s="70" t="s">
        <v>0</v>
      </c>
      <c r="D29" s="43">
        <v>0</v>
      </c>
      <c r="E29" s="43">
        <v>0</v>
      </c>
      <c r="F29" s="27" t="str">
        <f>IF(((D29-TRUNC(D29,1))+(E29-TRUNC(E29,1)))&gt;0,"ОШИБКА: в строке 1.18 точность должна быть - один знак после запятой","")</f>
        <v/>
      </c>
    </row>
    <row r="30" spans="1:8" ht="248.25" customHeight="1">
      <c r="A30" s="24" t="s">
        <v>54</v>
      </c>
      <c r="B30" s="9" t="s">
        <v>143</v>
      </c>
      <c r="C30" s="71" t="s">
        <v>112</v>
      </c>
      <c r="D30" s="103" t="s">
        <v>155</v>
      </c>
      <c r="E30" s="103"/>
      <c r="F30" s="14" t="s">
        <v>156</v>
      </c>
    </row>
    <row r="31" spans="1:8" ht="296.25" customHeight="1" thickBot="1">
      <c r="A31" s="26" t="s">
        <v>55</v>
      </c>
      <c r="B31" s="11" t="s">
        <v>144</v>
      </c>
      <c r="C31" s="72"/>
      <c r="D31" s="104"/>
      <c r="E31" s="105"/>
      <c r="F31" s="60" t="s">
        <v>161</v>
      </c>
    </row>
  </sheetData>
  <mergeCells count="11">
    <mergeCell ref="A6:A7"/>
    <mergeCell ref="B4:E4"/>
    <mergeCell ref="B6:B7"/>
    <mergeCell ref="C6:C7"/>
    <mergeCell ref="D6:E6"/>
    <mergeCell ref="B3:E3"/>
    <mergeCell ref="B2:E2"/>
    <mergeCell ref="B1:F1"/>
    <mergeCell ref="D30:E30"/>
    <mergeCell ref="D31:E31"/>
    <mergeCell ref="F6:F7"/>
  </mergeCells>
  <pageMargins left="0.39370078740157483" right="0.39370078740157483" top="0.43307086614173229" bottom="0.35433070866141736" header="0.31496062992125984" footer="0.31496062992125984"/>
  <pageSetup paperSize="9" scale="73" fitToHeight="4" orientation="portrait" r:id="rId1"/>
</worksheet>
</file>

<file path=xl/worksheets/sheet2.xml><?xml version="1.0" encoding="utf-8"?>
<worksheet xmlns="http://schemas.openxmlformats.org/spreadsheetml/2006/main" xmlns:r="http://schemas.openxmlformats.org/officeDocument/2006/relationships">
  <dimension ref="A1:F49"/>
  <sheetViews>
    <sheetView view="pageBreakPreview" topLeftCell="A22" zoomScale="60" zoomScaleNormal="100" workbookViewId="0">
      <selection activeCell="A2" sqref="A2:XFD2"/>
    </sheetView>
  </sheetViews>
  <sheetFormatPr defaultRowHeight="18.75"/>
  <cols>
    <col min="1" max="1" width="9" style="59" customWidth="1"/>
    <col min="2" max="2" width="79.42578125" style="51" customWidth="1"/>
    <col min="3" max="3" width="11.5703125" style="54" customWidth="1"/>
    <col min="4" max="5" width="13.7109375" style="51" bestFit="1" customWidth="1"/>
    <col min="6" max="16384" width="9.140625" style="51"/>
  </cols>
  <sheetData>
    <row r="1" spans="1:6" ht="17.25" customHeight="1">
      <c r="A1" s="110" t="s">
        <v>114</v>
      </c>
      <c r="B1" s="110"/>
      <c r="C1" s="110"/>
      <c r="D1" s="110"/>
      <c r="E1" s="73"/>
      <c r="F1" s="73"/>
    </row>
    <row r="2" spans="1:6" ht="17.25" hidden="1" customHeight="1">
      <c r="A2" s="111"/>
      <c r="B2" s="111"/>
      <c r="C2" s="111"/>
      <c r="D2" s="111"/>
      <c r="E2" s="111"/>
    </row>
    <row r="3" spans="1:6" ht="17.25" customHeight="1">
      <c r="A3" s="112" t="s">
        <v>24</v>
      </c>
      <c r="B3" s="113" t="s">
        <v>1</v>
      </c>
      <c r="C3" s="114" t="s">
        <v>115</v>
      </c>
      <c r="D3" s="115" t="s">
        <v>66</v>
      </c>
      <c r="E3" s="116"/>
    </row>
    <row r="4" spans="1:6" s="62" customFormat="1" ht="21.75" customHeight="1">
      <c r="A4" s="112"/>
      <c r="B4" s="113"/>
      <c r="C4" s="114"/>
      <c r="D4" s="74" t="s">
        <v>116</v>
      </c>
      <c r="E4" s="74" t="s">
        <v>106</v>
      </c>
    </row>
    <row r="5" spans="1:6" s="62" customFormat="1" ht="21.75" customHeight="1">
      <c r="A5" s="75" t="s">
        <v>67</v>
      </c>
      <c r="B5" s="76" t="s">
        <v>68</v>
      </c>
      <c r="C5" s="77"/>
      <c r="D5" s="78"/>
      <c r="E5" s="78"/>
    </row>
    <row r="6" spans="1:6">
      <c r="A6" s="79" t="s">
        <v>69</v>
      </c>
      <c r="B6" s="80" t="s">
        <v>117</v>
      </c>
      <c r="C6" s="81" t="s">
        <v>0</v>
      </c>
      <c r="D6" s="95">
        <f>D7+D18+D23</f>
        <v>10541979.6</v>
      </c>
      <c r="E6" s="95">
        <f>E7+E18+E23</f>
        <v>11161553.5</v>
      </c>
    </row>
    <row r="7" spans="1:6">
      <c r="A7" s="79" t="s">
        <v>70</v>
      </c>
      <c r="B7" s="80" t="s">
        <v>71</v>
      </c>
      <c r="C7" s="81" t="s">
        <v>0</v>
      </c>
      <c r="D7" s="96">
        <v>3258515.6999999997</v>
      </c>
      <c r="E7" s="96">
        <v>3420882.9999999995</v>
      </c>
    </row>
    <row r="8" spans="1:6" ht="13.5" customHeight="1">
      <c r="A8" s="79"/>
      <c r="B8" s="82" t="s">
        <v>21</v>
      </c>
      <c r="C8" s="81"/>
      <c r="D8" s="96"/>
      <c r="E8" s="96"/>
    </row>
    <row r="9" spans="1:6" ht="21.75" customHeight="1">
      <c r="A9" s="83" t="s">
        <v>72</v>
      </c>
      <c r="B9" s="82" t="s">
        <v>102</v>
      </c>
      <c r="C9" s="84" t="s">
        <v>0</v>
      </c>
      <c r="D9" s="96">
        <v>1772191.9</v>
      </c>
      <c r="E9" s="96">
        <v>1789256.2</v>
      </c>
    </row>
    <row r="10" spans="1:6">
      <c r="A10" s="83" t="s">
        <v>73</v>
      </c>
      <c r="B10" s="82" t="s">
        <v>118</v>
      </c>
      <c r="C10" s="84" t="s">
        <v>0</v>
      </c>
      <c r="D10" s="97">
        <v>559471.1</v>
      </c>
      <c r="E10" s="97">
        <v>597090.9</v>
      </c>
    </row>
    <row r="11" spans="1:6" ht="30" customHeight="1">
      <c r="A11" s="83"/>
      <c r="B11" s="82" t="s">
        <v>119</v>
      </c>
      <c r="C11" s="84" t="s">
        <v>0</v>
      </c>
      <c r="D11" s="97">
        <v>51890.2</v>
      </c>
      <c r="E11" s="97">
        <v>40360.400000000001</v>
      </c>
    </row>
    <row r="12" spans="1:6">
      <c r="A12" s="83" t="s">
        <v>74</v>
      </c>
      <c r="B12" s="82" t="s">
        <v>75</v>
      </c>
      <c r="C12" s="84" t="s">
        <v>0</v>
      </c>
      <c r="D12" s="97">
        <v>277268</v>
      </c>
      <c r="E12" s="97">
        <v>343457</v>
      </c>
    </row>
    <row r="13" spans="1:6">
      <c r="A13" s="83" t="s">
        <v>76</v>
      </c>
      <c r="B13" s="82" t="s">
        <v>77</v>
      </c>
      <c r="C13" s="84" t="s">
        <v>0</v>
      </c>
      <c r="D13" s="97">
        <v>166199.5</v>
      </c>
      <c r="E13" s="97">
        <v>175152.1</v>
      </c>
    </row>
    <row r="14" spans="1:6" ht="30.75" customHeight="1">
      <c r="A14" s="79" t="s">
        <v>78</v>
      </c>
      <c r="B14" s="80" t="s">
        <v>120</v>
      </c>
      <c r="C14" s="81" t="s">
        <v>103</v>
      </c>
      <c r="D14" s="97">
        <f>D15+D16+D17</f>
        <v>876850.6</v>
      </c>
      <c r="E14" s="97">
        <f>E15+E16+E17</f>
        <v>1001412.8</v>
      </c>
    </row>
    <row r="15" spans="1:6" ht="30">
      <c r="A15" s="79"/>
      <c r="B15" s="85" t="s">
        <v>157</v>
      </c>
      <c r="C15" s="84" t="s">
        <v>0</v>
      </c>
      <c r="D15" s="97">
        <v>29554.2</v>
      </c>
      <c r="E15" s="97">
        <v>29768</v>
      </c>
    </row>
    <row r="16" spans="1:6" ht="30">
      <c r="A16" s="79"/>
      <c r="B16" s="85" t="s">
        <v>158</v>
      </c>
      <c r="C16" s="84" t="s">
        <v>0</v>
      </c>
      <c r="D16" s="97">
        <v>386329.8</v>
      </c>
      <c r="E16" s="97">
        <v>416176.2</v>
      </c>
    </row>
    <row r="17" spans="1:5">
      <c r="A17" s="79"/>
      <c r="B17" s="85" t="s">
        <v>159</v>
      </c>
      <c r="C17" s="84" t="s">
        <v>0</v>
      </c>
      <c r="D17" s="97">
        <v>460966.6</v>
      </c>
      <c r="E17" s="97">
        <v>555468.6</v>
      </c>
    </row>
    <row r="18" spans="1:5">
      <c r="A18" s="79" t="s">
        <v>83</v>
      </c>
      <c r="B18" s="80" t="s">
        <v>79</v>
      </c>
      <c r="C18" s="81" t="s">
        <v>0</v>
      </c>
      <c r="D18" s="96">
        <v>536709.39999999991</v>
      </c>
      <c r="E18" s="96">
        <v>461493.99999999994</v>
      </c>
    </row>
    <row r="19" spans="1:5" ht="12.75" customHeight="1">
      <c r="A19" s="79"/>
      <c r="B19" s="86" t="s">
        <v>21</v>
      </c>
      <c r="C19" s="81"/>
      <c r="D19" s="96"/>
      <c r="E19" s="96"/>
    </row>
    <row r="20" spans="1:5" ht="37.5" customHeight="1">
      <c r="A20" s="83" t="s">
        <v>121</v>
      </c>
      <c r="B20" s="85" t="s">
        <v>80</v>
      </c>
      <c r="C20" s="84" t="s">
        <v>0</v>
      </c>
      <c r="D20" s="97">
        <v>273907</v>
      </c>
      <c r="E20" s="97">
        <v>257888.49999999997</v>
      </c>
    </row>
    <row r="21" spans="1:5" ht="45.75" customHeight="1">
      <c r="A21" s="79"/>
      <c r="B21" s="85" t="s">
        <v>81</v>
      </c>
      <c r="C21" s="84" t="s">
        <v>0</v>
      </c>
      <c r="D21" s="97">
        <v>213436.1</v>
      </c>
      <c r="E21" s="97">
        <v>176527.1</v>
      </c>
    </row>
    <row r="22" spans="1:5" ht="21" customHeight="1">
      <c r="A22" s="83" t="s">
        <v>122</v>
      </c>
      <c r="B22" s="85" t="s">
        <v>82</v>
      </c>
      <c r="C22" s="84" t="s">
        <v>0</v>
      </c>
      <c r="D22" s="97">
        <v>60480.2</v>
      </c>
      <c r="E22" s="97">
        <v>73275.3</v>
      </c>
    </row>
    <row r="23" spans="1:5" ht="30">
      <c r="A23" s="79" t="s">
        <v>84</v>
      </c>
      <c r="B23" s="87" t="s">
        <v>123</v>
      </c>
      <c r="C23" s="81" t="s">
        <v>0</v>
      </c>
      <c r="D23" s="95">
        <f>D25+D27+D28+D29</f>
        <v>6746754.5</v>
      </c>
      <c r="E23" s="95">
        <f>E25+E27+E28+E29</f>
        <v>7279176.5000000009</v>
      </c>
    </row>
    <row r="24" spans="1:5" ht="14.25" customHeight="1">
      <c r="A24" s="79"/>
      <c r="B24" s="88" t="s">
        <v>15</v>
      </c>
      <c r="C24" s="81"/>
      <c r="D24" s="96"/>
      <c r="E24" s="96"/>
    </row>
    <row r="25" spans="1:5" ht="15.75" customHeight="1">
      <c r="A25" s="83" t="s">
        <v>124</v>
      </c>
      <c r="B25" s="82" t="s">
        <v>125</v>
      </c>
      <c r="C25" s="84" t="s">
        <v>0</v>
      </c>
      <c r="D25" s="96">
        <v>6746218.7999999998</v>
      </c>
      <c r="E25" s="96">
        <v>7274600.9000000004</v>
      </c>
    </row>
    <row r="26" spans="1:5" ht="15.75" customHeight="1">
      <c r="A26" s="83"/>
      <c r="B26" s="86" t="s">
        <v>126</v>
      </c>
      <c r="C26" s="84" t="s">
        <v>0</v>
      </c>
      <c r="D26" s="96">
        <v>4483853.1000000006</v>
      </c>
      <c r="E26" s="96">
        <v>5094997.1000000006</v>
      </c>
    </row>
    <row r="27" spans="1:5" ht="18.75" customHeight="1">
      <c r="A27" s="83" t="s">
        <v>127</v>
      </c>
      <c r="B27" s="82" t="s">
        <v>128</v>
      </c>
      <c r="C27" s="84" t="s">
        <v>0</v>
      </c>
      <c r="D27" s="97">
        <v>3280</v>
      </c>
      <c r="E27" s="97">
        <v>5353.7</v>
      </c>
    </row>
    <row r="28" spans="1:5" ht="28.5" customHeight="1">
      <c r="A28" s="83" t="s">
        <v>129</v>
      </c>
      <c r="B28" s="82" t="s">
        <v>130</v>
      </c>
      <c r="C28" s="84" t="s">
        <v>0</v>
      </c>
      <c r="D28" s="97">
        <v>786.3</v>
      </c>
      <c r="E28" s="97">
        <v>13.7</v>
      </c>
    </row>
    <row r="29" spans="1:5" ht="30.75" customHeight="1">
      <c r="A29" s="83" t="s">
        <v>131</v>
      </c>
      <c r="B29" s="82" t="s">
        <v>132</v>
      </c>
      <c r="C29" s="84" t="s">
        <v>0</v>
      </c>
      <c r="D29" s="97">
        <v>-3530.6</v>
      </c>
      <c r="E29" s="97">
        <v>-791.8</v>
      </c>
    </row>
    <row r="30" spans="1:5" ht="32.25" customHeight="1">
      <c r="A30" s="79" t="s">
        <v>86</v>
      </c>
      <c r="B30" s="89" t="s">
        <v>133</v>
      </c>
      <c r="C30" s="81" t="s">
        <v>0</v>
      </c>
      <c r="D30" s="96">
        <v>196332</v>
      </c>
      <c r="E30" s="96">
        <v>182520</v>
      </c>
    </row>
    <row r="31" spans="1:5" ht="21" customHeight="1">
      <c r="A31" s="83"/>
      <c r="B31" s="82" t="s">
        <v>85</v>
      </c>
      <c r="C31" s="84" t="s">
        <v>0</v>
      </c>
      <c r="D31" s="97">
        <v>57884</v>
      </c>
      <c r="E31" s="97">
        <v>47352</v>
      </c>
    </row>
    <row r="32" spans="1:5" ht="33.75" customHeight="1">
      <c r="A32" s="79" t="s">
        <v>87</v>
      </c>
      <c r="B32" s="89" t="s">
        <v>88</v>
      </c>
      <c r="C32" s="81" t="s">
        <v>0</v>
      </c>
      <c r="D32" s="96">
        <v>148317.70000000001</v>
      </c>
      <c r="E32" s="96">
        <v>50538.7</v>
      </c>
    </row>
    <row r="33" spans="1:5" s="90" customFormat="1" ht="45.75">
      <c r="A33" s="79" t="s">
        <v>89</v>
      </c>
      <c r="B33" s="89" t="s">
        <v>134</v>
      </c>
      <c r="C33" s="81" t="s">
        <v>0</v>
      </c>
      <c r="D33" s="96">
        <v>388643.9</v>
      </c>
      <c r="E33" s="96">
        <v>354231.7</v>
      </c>
    </row>
    <row r="34" spans="1:5">
      <c r="A34" s="83"/>
      <c r="B34" s="82" t="s">
        <v>90</v>
      </c>
      <c r="C34" s="84" t="s">
        <v>0</v>
      </c>
      <c r="D34" s="97">
        <v>211320</v>
      </c>
      <c r="E34" s="97">
        <v>210999.4</v>
      </c>
    </row>
    <row r="35" spans="1:5" ht="33.75" customHeight="1">
      <c r="A35" s="79" t="s">
        <v>91</v>
      </c>
      <c r="B35" s="80" t="s">
        <v>93</v>
      </c>
      <c r="C35" s="81" t="s">
        <v>0</v>
      </c>
      <c r="D35" s="96">
        <v>988.8</v>
      </c>
      <c r="E35" s="96">
        <v>556.5</v>
      </c>
    </row>
    <row r="36" spans="1:5" ht="44.25" customHeight="1">
      <c r="A36" s="79" t="s">
        <v>92</v>
      </c>
      <c r="B36" s="80" t="s">
        <v>135</v>
      </c>
      <c r="C36" s="81" t="s">
        <v>0</v>
      </c>
      <c r="D36" s="96">
        <f>656+36255.3</f>
        <v>36911.300000000003</v>
      </c>
      <c r="E36" s="96">
        <f>903+7656.3</f>
        <v>8559.2999999999993</v>
      </c>
    </row>
    <row r="37" spans="1:5" ht="34.5" customHeight="1">
      <c r="A37" s="79" t="s">
        <v>94</v>
      </c>
      <c r="B37" s="80" t="s">
        <v>136</v>
      </c>
      <c r="C37" s="81" t="s">
        <v>0</v>
      </c>
      <c r="D37" s="95">
        <f>D38+D39</f>
        <v>165585</v>
      </c>
      <c r="E37" s="95">
        <f>E38+E39</f>
        <v>182942</v>
      </c>
    </row>
    <row r="38" spans="1:5" s="52" customFormat="1" ht="18" customHeight="1">
      <c r="A38" s="83" t="s">
        <v>137</v>
      </c>
      <c r="B38" s="82" t="s">
        <v>97</v>
      </c>
      <c r="C38" s="84" t="s">
        <v>0</v>
      </c>
      <c r="D38" s="97">
        <v>149241</v>
      </c>
      <c r="E38" s="97">
        <v>165863</v>
      </c>
    </row>
    <row r="39" spans="1:5" s="52" customFormat="1">
      <c r="A39" s="83" t="s">
        <v>138</v>
      </c>
      <c r="B39" s="82" t="s">
        <v>98</v>
      </c>
      <c r="C39" s="84" t="s">
        <v>0</v>
      </c>
      <c r="D39" s="97">
        <v>16344</v>
      </c>
      <c r="E39" s="97">
        <v>17079</v>
      </c>
    </row>
    <row r="40" spans="1:5" s="52" customFormat="1" ht="45">
      <c r="A40" s="91" t="s">
        <v>95</v>
      </c>
      <c r="B40" s="80" t="s">
        <v>139</v>
      </c>
      <c r="C40" s="81" t="s">
        <v>0</v>
      </c>
      <c r="D40" s="95">
        <f>D41+D42</f>
        <v>1808</v>
      </c>
      <c r="E40" s="95">
        <f>E41+E42</f>
        <v>2071</v>
      </c>
    </row>
    <row r="41" spans="1:5" s="52" customFormat="1">
      <c r="A41" s="83" t="s">
        <v>140</v>
      </c>
      <c r="B41" s="82" t="s">
        <v>97</v>
      </c>
      <c r="C41" s="84" t="s">
        <v>0</v>
      </c>
      <c r="D41" s="97">
        <v>0</v>
      </c>
      <c r="E41" s="97">
        <v>0</v>
      </c>
    </row>
    <row r="42" spans="1:5" s="52" customFormat="1">
      <c r="A42" s="83" t="s">
        <v>141</v>
      </c>
      <c r="B42" s="82" t="s">
        <v>98</v>
      </c>
      <c r="C42" s="84" t="s">
        <v>0</v>
      </c>
      <c r="D42" s="97">
        <v>1808</v>
      </c>
      <c r="E42" s="97">
        <v>2071</v>
      </c>
    </row>
    <row r="43" spans="1:5" ht="47.25" customHeight="1">
      <c r="A43" s="79" t="s">
        <v>96</v>
      </c>
      <c r="B43" s="80" t="s">
        <v>142</v>
      </c>
      <c r="C43" s="81" t="s">
        <v>0</v>
      </c>
      <c r="D43" s="98">
        <f>14956.9+3118.7</f>
        <v>18075.599999999999</v>
      </c>
      <c r="E43" s="98">
        <f>12299.4+2625.7</f>
        <v>14925.099999999999</v>
      </c>
    </row>
    <row r="44" spans="1:5">
      <c r="A44" s="79" t="s">
        <v>99</v>
      </c>
      <c r="B44" s="80" t="s">
        <v>100</v>
      </c>
      <c r="C44" s="81" t="s">
        <v>101</v>
      </c>
      <c r="D44" s="97">
        <v>753859</v>
      </c>
      <c r="E44" s="97">
        <v>753859</v>
      </c>
    </row>
    <row r="45" spans="1:5">
      <c r="A45" s="53"/>
    </row>
    <row r="46" spans="1:5">
      <c r="A46" s="53"/>
    </row>
    <row r="47" spans="1:5">
      <c r="A47" s="53"/>
    </row>
    <row r="48" spans="1:5">
      <c r="A48" s="55"/>
      <c r="B48" s="56"/>
      <c r="C48" s="57"/>
      <c r="D48" s="56"/>
    </row>
    <row r="49" spans="1:2">
      <c r="A49" s="58"/>
      <c r="B49" s="56"/>
    </row>
  </sheetData>
  <mergeCells count="6">
    <mergeCell ref="A1:D1"/>
    <mergeCell ref="A2:E2"/>
    <mergeCell ref="A3:A4"/>
    <mergeCell ref="B3:B4"/>
    <mergeCell ref="C3:C4"/>
    <mergeCell ref="D3:E3"/>
  </mergeCells>
  <pageMargins left="0.43307086614173229" right="0.15748031496062992" top="0.35433070866141736" bottom="0.15748031496062992" header="0.15748031496062992" footer="0.15748031496062992"/>
  <pageSetup paperSize="9" scale="7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17"/>
  <sheetViews>
    <sheetView view="pageBreakPreview" zoomScale="60" zoomScaleNormal="100" workbookViewId="0">
      <selection activeCell="G19" sqref="G19"/>
    </sheetView>
  </sheetViews>
  <sheetFormatPr defaultRowHeight="15"/>
  <cols>
    <col min="1" max="1" width="4.42578125" customWidth="1"/>
    <col min="2" max="2" width="45.85546875" customWidth="1"/>
    <col min="3" max="3" width="10.42578125" customWidth="1"/>
    <col min="4" max="4" width="14.7109375" customWidth="1"/>
    <col min="5" max="6" width="14.140625" customWidth="1"/>
    <col min="7" max="7" width="14" customWidth="1"/>
    <col min="8" max="8" width="36.28515625" customWidth="1"/>
    <col min="9" max="9" width="25.5703125" customWidth="1"/>
  </cols>
  <sheetData>
    <row r="1" spans="1:8" ht="18.75">
      <c r="B1" s="117" t="s">
        <v>56</v>
      </c>
      <c r="C1" s="117"/>
      <c r="D1" s="117"/>
      <c r="E1" s="117"/>
      <c r="F1" s="117"/>
      <c r="G1" s="117"/>
      <c r="H1" s="117"/>
    </row>
    <row r="2" spans="1:8" ht="15" customHeight="1">
      <c r="A2" s="106" t="s">
        <v>24</v>
      </c>
      <c r="B2" s="106" t="s">
        <v>1</v>
      </c>
      <c r="C2" s="106" t="s">
        <v>2</v>
      </c>
      <c r="D2" s="118" t="s">
        <v>10</v>
      </c>
      <c r="E2" s="119"/>
      <c r="F2" s="119"/>
      <c r="G2" s="120"/>
      <c r="H2" s="106" t="s">
        <v>25</v>
      </c>
    </row>
    <row r="3" spans="1:8">
      <c r="A3" s="106"/>
      <c r="B3" s="106"/>
      <c r="C3" s="106"/>
      <c r="D3" s="118" t="s">
        <v>108</v>
      </c>
      <c r="E3" s="120"/>
      <c r="F3" s="118" t="s">
        <v>109</v>
      </c>
      <c r="G3" s="120"/>
      <c r="H3" s="106"/>
    </row>
    <row r="4" spans="1:8" ht="45.75" thickBot="1">
      <c r="A4" s="107"/>
      <c r="B4" s="107"/>
      <c r="C4" s="107"/>
      <c r="D4" s="18" t="s">
        <v>28</v>
      </c>
      <c r="E4" s="18" t="s">
        <v>18</v>
      </c>
      <c r="F4" s="18" t="s">
        <v>28</v>
      </c>
      <c r="G4" s="18" t="s">
        <v>18</v>
      </c>
      <c r="H4" s="107"/>
    </row>
    <row r="5" spans="1:8" ht="48.75" customHeight="1">
      <c r="A5" s="30"/>
      <c r="B5" s="31" t="s">
        <v>29</v>
      </c>
      <c r="C5" s="32"/>
      <c r="D5" s="33" t="s">
        <v>32</v>
      </c>
      <c r="E5" s="33" t="s">
        <v>32</v>
      </c>
      <c r="F5" s="33" t="s">
        <v>32</v>
      </c>
      <c r="G5" s="33" t="s">
        <v>32</v>
      </c>
      <c r="H5" s="14" t="str">
        <f>IF(OR('Часть 1'!D16&lt;(D6+D7+D8+D9+D10+D11+D12),'Часть 1'!D15&lt;(E6+E7+E8+E9+E10+E11+E12),'Часть 1'!E16&lt;(F6+F7+F8+F9+F10+F11+F12),'Часть 1'!E15&lt;(G6+G7+G8+G9+G10+G11+G12),),"ОШИБКА: сумма строк 3.1-3.7 не может быть больше общей суммы расходов","")</f>
        <v/>
      </c>
    </row>
    <row r="6" spans="1:8">
      <c r="A6" s="34" t="s">
        <v>57</v>
      </c>
      <c r="B6" s="19" t="s">
        <v>30</v>
      </c>
      <c r="C6" s="20" t="s">
        <v>0</v>
      </c>
      <c r="D6" s="39">
        <f>193527.2-E6</f>
        <v>135819.70000000001</v>
      </c>
      <c r="E6" s="39">
        <v>57707.5</v>
      </c>
      <c r="F6" s="39">
        <v>184373.2</v>
      </c>
      <c r="G6" s="39">
        <v>78063</v>
      </c>
      <c r="H6" s="15" t="str">
        <f>IF(((D6-TRUNC(D6,1))+(E6-TRUNC(E6,1))+(F6-TRUNC(F6,1))+(D7-TRUNC(D7,1))+(E7-TRUNC(E7,1))+(F7-TRUNC(F7,1))+(G6-TRUNC(G6,1)))&gt;0,"ОШИБКА: в строках 3.1,3.2 точность должна быть - один знак после запятой","")</f>
        <v/>
      </c>
    </row>
    <row r="7" spans="1:8" ht="30">
      <c r="A7" s="34" t="s">
        <v>58</v>
      </c>
      <c r="B7" s="19" t="s">
        <v>34</v>
      </c>
      <c r="C7" s="20" t="s">
        <v>0</v>
      </c>
      <c r="D7" s="39">
        <v>102136.7</v>
      </c>
      <c r="E7" s="39">
        <f>32038+188660.4</f>
        <v>220698.4</v>
      </c>
      <c r="F7" s="39">
        <v>143710.79999999999</v>
      </c>
      <c r="G7" s="39">
        <f>362862.8+11798.1</f>
        <v>374660.89999999997</v>
      </c>
      <c r="H7" s="35"/>
    </row>
    <row r="8" spans="1:8" ht="28.5" customHeight="1">
      <c r="A8" s="34" t="s">
        <v>59</v>
      </c>
      <c r="B8" s="19" t="s">
        <v>36</v>
      </c>
      <c r="C8" s="20" t="s">
        <v>0</v>
      </c>
      <c r="D8" s="39">
        <f>533585.1-E8</f>
        <v>170143.5</v>
      </c>
      <c r="E8" s="39">
        <v>363441.6</v>
      </c>
      <c r="F8" s="39">
        <f>576590.6-G8</f>
        <v>212421.8</v>
      </c>
      <c r="G8" s="39">
        <v>364168.8</v>
      </c>
      <c r="H8" s="15" t="str">
        <f>IF(((D8-TRUNC(D8,1))+(E8-TRUNC(E8,1))+(F8-TRUNC(F8,1))+(D9-TRUNC(D9,1))+(E9-TRUNC(E9,1))+(F9-TRUNC(F9,1))+(G8-TRUNC(G8,1)))&gt;0,"ОШИБКА: в строках 3.3,3.4 точность должна быть - один знак после запятой","")</f>
        <v/>
      </c>
    </row>
    <row r="9" spans="1:8">
      <c r="A9" s="34" t="s">
        <v>60</v>
      </c>
      <c r="B9" s="19" t="s">
        <v>41</v>
      </c>
      <c r="C9" s="20" t="s">
        <v>0</v>
      </c>
      <c r="D9" s="39">
        <f>1180843.2-E9</f>
        <v>794017.59999999986</v>
      </c>
      <c r="E9" s="39">
        <f>386906.7-76.1-5</f>
        <v>386825.60000000003</v>
      </c>
      <c r="F9" s="39">
        <f>1176988.8-G9</f>
        <v>915077.9</v>
      </c>
      <c r="G9" s="39">
        <v>261910.9</v>
      </c>
      <c r="H9" s="35"/>
    </row>
    <row r="10" spans="1:8" ht="27.75" customHeight="1">
      <c r="A10" s="34" t="s">
        <v>61</v>
      </c>
      <c r="B10" s="19" t="s">
        <v>42</v>
      </c>
      <c r="C10" s="20" t="s">
        <v>0</v>
      </c>
      <c r="D10" s="39">
        <v>326492</v>
      </c>
      <c r="E10" s="39">
        <v>2162462.6</v>
      </c>
      <c r="F10" s="39">
        <v>370822.9</v>
      </c>
      <c r="G10" s="39">
        <v>2476977.6</v>
      </c>
      <c r="H10" s="15" t="str">
        <f>IF(((D10-TRUNC(D10,1))+(E10-TRUNC(E10,1))+(F10-TRUNC(F10,1))+(D11-TRUNC(D11,1))+(E11-TRUNC(E11,1))+(F11-TRUNC(F11,1))+(G10-TRUNC(G10,1)))&gt;0,"ОШИБКА: в строках 3.5,3.6 точность должна быть - один знак после запятой","")</f>
        <v/>
      </c>
    </row>
    <row r="11" spans="1:8">
      <c r="A11" s="34" t="s">
        <v>62</v>
      </c>
      <c r="B11" s="19" t="s">
        <v>111</v>
      </c>
      <c r="C11" s="20" t="s">
        <v>0</v>
      </c>
      <c r="D11" s="39">
        <v>410451.1</v>
      </c>
      <c r="E11" s="39">
        <v>2528046.2999999998</v>
      </c>
      <c r="F11" s="39">
        <v>414903.8</v>
      </c>
      <c r="G11" s="39">
        <v>2913160.1</v>
      </c>
      <c r="H11" s="35"/>
    </row>
    <row r="12" spans="1:8" ht="30">
      <c r="A12" s="34" t="s">
        <v>63</v>
      </c>
      <c r="B12" s="29" t="s">
        <v>110</v>
      </c>
      <c r="C12" s="20" t="s">
        <v>0</v>
      </c>
      <c r="D12" s="39">
        <v>328392</v>
      </c>
      <c r="E12" s="39">
        <v>87823.6</v>
      </c>
      <c r="F12" s="39">
        <v>343627.4</v>
      </c>
      <c r="G12" s="39">
        <v>117665.1</v>
      </c>
      <c r="H12" s="15" t="str">
        <f>IF(((D12-TRUNC(D12,1))+(E12-TRUNC(E12,1))+(F12-TRUNC(F12,1))+(G12-TRUNC(G12,1)))&gt;0,"ОШИБКА: в строках 3.7 точность должна быть - один знак после запятой","")</f>
        <v/>
      </c>
    </row>
    <row r="13" spans="1:8" ht="30">
      <c r="A13" s="47" t="s">
        <v>64</v>
      </c>
      <c r="B13" s="48" t="s">
        <v>113</v>
      </c>
      <c r="C13" s="49" t="s">
        <v>0</v>
      </c>
      <c r="D13" s="50">
        <v>1578.8</v>
      </c>
      <c r="E13" s="50">
        <v>0</v>
      </c>
      <c r="F13" s="50">
        <v>1480</v>
      </c>
      <c r="G13" s="50">
        <v>0</v>
      </c>
      <c r="H13" s="61" t="str">
        <f>IF(((D13-TRUNC(D13,1))+(E13-TRUNC(E13,1))+(F13-TRUNC(F13,1))+(G13-TRUNC(G13,1)))&gt;0,"ОШИБКА: в строке 3.8 точность должна быть - один знак после запятой","")</f>
        <v/>
      </c>
    </row>
    <row r="14" spans="1:8" ht="75">
      <c r="A14" s="47" t="s">
        <v>145</v>
      </c>
      <c r="B14" s="48" t="s">
        <v>150</v>
      </c>
      <c r="C14" s="49" t="s">
        <v>0</v>
      </c>
      <c r="D14" s="50">
        <f>777.5+1851.1</f>
        <v>2628.6</v>
      </c>
      <c r="E14" s="92" t="s">
        <v>32</v>
      </c>
      <c r="F14" s="50">
        <f>595+1914.7</f>
        <v>2509.6999999999998</v>
      </c>
      <c r="G14" s="92" t="s">
        <v>32</v>
      </c>
      <c r="H14" s="61"/>
    </row>
    <row r="15" spans="1:8">
      <c r="A15" s="47" t="s">
        <v>146</v>
      </c>
      <c r="B15" s="48" t="s">
        <v>147</v>
      </c>
      <c r="C15" s="49" t="s">
        <v>0</v>
      </c>
      <c r="D15" s="50">
        <v>184372.8</v>
      </c>
      <c r="E15" s="50">
        <f>244229.1+235484.1</f>
        <v>479713.2</v>
      </c>
      <c r="F15" s="50">
        <v>118676</v>
      </c>
      <c r="G15" s="50">
        <f>294325.9+56235.5</f>
        <v>350561.4</v>
      </c>
      <c r="H15" s="61"/>
    </row>
    <row r="16" spans="1:8" ht="30">
      <c r="A16" s="47" t="s">
        <v>148</v>
      </c>
      <c r="B16" s="48" t="s">
        <v>151</v>
      </c>
      <c r="C16" s="49" t="s">
        <v>153</v>
      </c>
      <c r="D16" s="50">
        <v>636.5</v>
      </c>
      <c r="E16" s="99" t="s">
        <v>160</v>
      </c>
      <c r="F16" s="50">
        <v>660.5</v>
      </c>
      <c r="G16" s="99" t="s">
        <v>160</v>
      </c>
      <c r="H16" s="61"/>
    </row>
    <row r="17" spans="1:8" ht="30">
      <c r="A17" s="47" t="s">
        <v>149</v>
      </c>
      <c r="B17" s="48" t="s">
        <v>152</v>
      </c>
      <c r="C17" s="49" t="s">
        <v>153</v>
      </c>
      <c r="D17" s="50">
        <v>64</v>
      </c>
      <c r="E17" s="99" t="s">
        <v>160</v>
      </c>
      <c r="F17" s="50">
        <v>95</v>
      </c>
      <c r="G17" s="99" t="s">
        <v>160</v>
      </c>
      <c r="H17" s="61"/>
    </row>
  </sheetData>
  <mergeCells count="8">
    <mergeCell ref="A2:A4"/>
    <mergeCell ref="B2:B4"/>
    <mergeCell ref="C2:C4"/>
    <mergeCell ref="B1:H1"/>
    <mergeCell ref="H2:H4"/>
    <mergeCell ref="D2:G2"/>
    <mergeCell ref="D3:E3"/>
    <mergeCell ref="F3:G3"/>
  </mergeCells>
  <pageMargins left="0.70866141732283472" right="0.70866141732283472" top="0.27559055118110237" bottom="0.23622047244094491" header="0.23622047244094491" footer="0.27559055118110237"/>
  <pageSetup paperSize="9" scale="85"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Часть 1</vt:lpstr>
      <vt:lpstr>Часть 2</vt:lpstr>
      <vt:lpstr>Часть 3</vt:lpstr>
      <vt:lpstr>'Часть 1'!Заголовки_для_печати</vt:lpstr>
      <vt:lpstr>'Часть 2'!Заголовки_для_печати</vt:lpstr>
      <vt:lpstr>'Часть 3'!Заголовки_для_печати</vt:lpstr>
    </vt:vector>
  </TitlesOfParts>
  <Company>Департамент финансов</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Васильева Александра Олеговна</dc:creator>
  <cp:lastModifiedBy>Matelskaya-NA</cp:lastModifiedBy>
  <cp:lastPrinted>2023-05-25T13:07:19Z</cp:lastPrinted>
  <dcterms:created xsi:type="dcterms:W3CDTF">2016-06-17T07:08:43Z</dcterms:created>
  <dcterms:modified xsi:type="dcterms:W3CDTF">2023-05-25T14:06:21Z</dcterms:modified>
</cp:coreProperties>
</file>