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Запрос Союза городов Центра и Северо-Запада России до 31.05.2023\"/>
    </mc:Choice>
  </mc:AlternateContent>
  <bookViews>
    <workbookView xWindow="0" yWindow="0" windowWidth="19980" windowHeight="1206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  <definedName name="_xlnm.Print_Area" localSheetId="0">'Часть 1'!$A$1:$F$32</definedName>
  </definedNames>
  <calcPr calcId="152511"/>
</workbook>
</file>

<file path=xl/calcChain.xml><?xml version="1.0" encoding="utf-8"?>
<calcChain xmlns="http://schemas.openxmlformats.org/spreadsheetml/2006/main">
  <c r="E14" i="5" l="1"/>
  <c r="D14" i="5"/>
  <c r="E40" i="5" l="1"/>
  <c r="E37" i="5"/>
  <c r="D30" i="5"/>
  <c r="E30" i="5"/>
  <c r="E23" i="5" l="1"/>
  <c r="E6" i="5"/>
  <c r="D23" i="5"/>
  <c r="D6" i="5"/>
  <c r="F9" i="2" l="1"/>
  <c r="F8" i="2"/>
  <c r="F7" i="2"/>
  <c r="G8" i="2"/>
  <c r="G9" i="2"/>
  <c r="G7" i="2"/>
  <c r="E9" i="2" l="1"/>
  <c r="E8" i="2"/>
  <c r="E7" i="2"/>
  <c r="D13" i="1" l="1"/>
  <c r="E11" i="1"/>
  <c r="D11" i="1"/>
  <c r="D9" i="1"/>
  <c r="D40" i="5" l="1"/>
  <c r="D37" i="5"/>
  <c r="H13" i="2" l="1"/>
  <c r="H12" i="2"/>
  <c r="H10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F14" i="1"/>
  <c r="E9" i="1"/>
  <c r="F10" i="1" l="1"/>
  <c r="E17" i="1"/>
  <c r="D17" i="1"/>
  <c r="F18" i="1" l="1"/>
</calcChain>
</file>

<file path=xl/sharedStrings.xml><?xml version="1.0" encoding="utf-8"?>
<sst xmlns="http://schemas.openxmlformats.org/spreadsheetml/2006/main" count="249" uniqueCount="164">
  <si>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</si>
  <si>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</si>
  <si>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</si>
  <si>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</si>
  <si>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</si>
  <si>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</si>
  <si>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</si>
  <si>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</si>
  <si>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</si>
  <si>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</si>
  <si>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</si>
  <si>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</si>
  <si>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</si>
  <si>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</si>
  <si>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</si>
  <si>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</si>
  <si>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</si>
  <si>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</si>
  <si>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</si>
  <si>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</si>
  <si>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</si>
  <si>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</si>
  <si>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</si>
  <si>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</si>
  <si>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</si>
  <si>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</si>
  <si>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</si>
  <si>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</si>
  <si>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</si>
  <si>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</si>
  <si>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</si>
  <si>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</si>
  <si>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</si>
  <si>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</si>
  <si>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</si>
  <si>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</si>
  <si>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</si>
  <si>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</si>
  <si>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</si>
  <si>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</si>
  <si>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</si>
  <si>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</si>
  <si>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</si>
  <si>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</si>
  <si>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</si>
  <si>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</si>
  <si>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</si>
  <si>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</si>
  <si>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</si>
  <si>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</si>
  <si>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</si>
  <si>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</si>
  <si>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</si>
  <si>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</si>
  <si>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</si>
  <si>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</si>
  <si>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</si>
  <si>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</si>
  <si>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</si>
  <si>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</si>
  <si>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</si>
  <si>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</si>
  <si>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</si>
  <si>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</si>
  <si>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</si>
  <si>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</si>
  <si>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</si>
  <si>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</si>
  <si>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</si>
  <si>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</si>
  <si>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</si>
  <si>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</si>
  <si>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</si>
  <si>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</si>
  <si>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</si>
  <si>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</si>
  <si>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</si>
  <si>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</si>
  <si>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</si>
  <si>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</si>
  <si>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</si>
  <si>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</si>
  <si>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</si>
  <si>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</si>
  <si>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</si>
  <si>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</si>
  <si>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</si>
  <si>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</si>
  <si>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</si>
  <si>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</si>
  <si>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</si>
  <si>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</si>
  <si>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</si>
  <si>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</si>
  <si>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</si>
  <si>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</si>
  <si>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</si>
  <si>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</si>
  <si>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</si>
  <si>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</si>
  <si>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</si>
  <si>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</si>
  <si>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</si>
  <si>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</si>
  <si>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</si>
  <si>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</si>
  <si>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</si>
  <si>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</si>
  <si>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</si>
  <si>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</si>
  <si>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</si>
  <si>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</si>
  <si>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</si>
  <si>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</si>
  <si>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</si>
  <si>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</si>
  <si>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</si>
  <si>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</si>
  <si>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</si>
  <si>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</si>
  <si>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</si>
  <si>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</si>
  <si>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</si>
  <si>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</si>
  <si>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</si>
  <si>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</si>
  <si>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</si>
  <si>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</si>
  <si>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</si>
  <si>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</si>
  <si>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</si>
  <si>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</si>
  <si>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</si>
  <si>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</si>
  <si>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</si>
  <si>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</si>
  <si>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</si>
  <si>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</si>
  <si>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</si>
  <si>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</si>
  <si>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</si>
  <si>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</si>
  <si>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</si>
  <si>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</si>
  <si>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</si>
  <si>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</si>
  <si>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</si>
  <si>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</si>
  <si>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</si>
  <si>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</si>
  <si>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</si>
  <si>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</si>
  <si>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</si>
  <si>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</si>
  <si>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Тихвинское городское поселение                                                                            Тихвинского муниципального района Ленинградской области</t>
  </si>
  <si>
    <t>-</t>
  </si>
  <si>
    <t xml:space="preserve">из них по видам налогов (с указанием норматива отчисления) </t>
  </si>
  <si>
    <t>Акцизы на автомобильный и прямогонный бензин, дизельное топливо, 
моторные масла для дизельных и (или) карбюраторных (инжекторных) 
двигателей, производимые на территории Российской Федерации, 
поступающих в областной бюджет Ленинградской области 
в целях формирования дорожного фонда Ленинградской области                                                                              (2021 год - 0,13188, 2022 год - 0,12891)</t>
  </si>
  <si>
    <t>2.3.1</t>
  </si>
  <si>
    <t>2.3.2</t>
  </si>
  <si>
    <t>НДФЛ (норматив отчислений от налога на доходы физических лиц - 3%)</t>
  </si>
  <si>
    <t>возник кассовый разрыв, финансировались только расходные обязательства по зарплате; оплата коммунальных расходов и контрактов не производилась</t>
  </si>
  <si>
    <t>повлияло отрицательно</t>
  </si>
  <si>
    <t>отрегулирован кассовый план под поступление доходов, напралено обращение в субьект о предоставлении дотации опережающими темпами, рассматривается вопрос о привлечении кредитных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</si>
</sst>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3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6" fillId="0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wrapText="1"/>
    </xf>
    <xf numFmtId="0" fontId="5" fillId="0" borderId="5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wrapText="1"/>
    </xf>
    <xf numFmtId="164" fontId="6" fillId="0" borderId="1" xfId="0" applyNumberFormat="1" applyFont="1" applyFill="1" applyBorder="1" applyProtection="1">
      <protection locked="0"/>
    </xf>
    <xf numFmtId="49" fontId="6" fillId="0" borderId="17" xfId="0" applyNumberFormat="1" applyFont="1" applyFill="1" applyBorder="1" applyAlignment="1">
      <alignment horizontal="center"/>
    </xf>
    <xf numFmtId="0" fontId="6" fillId="0" borderId="18" xfId="0" applyFont="1" applyBorder="1" applyAlignment="1">
      <alignment wrapText="1"/>
    </xf>
    <xf numFmtId="0" fontId="6" fillId="0" borderId="18" xfId="0" applyFont="1" applyBorder="1" applyAlignment="1">
      <alignment horizontal="center"/>
    </xf>
    <xf numFmtId="164" fontId="6" fillId="0" borderId="18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4" xfId="1" applyFont="1" applyFill="1" applyBorder="1" applyAlignment="1">
      <alignment vertical="center" wrapText="1"/>
    </xf>
    <xf numFmtId="0" fontId="15" fillId="0" borderId="14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/>
      <protection locked="0"/>
    </xf>
    <xf numFmtId="164" fontId="13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wrapText="1"/>
    </xf>
    <xf numFmtId="0" fontId="1" fillId="0" borderId="19" xfId="0" applyNumberFormat="1" applyFont="1" applyFill="1" applyBorder="1" applyAlignment="1">
      <alignment wrapText="1"/>
    </xf>
    <xf numFmtId="164" fontId="0" fillId="0" borderId="0" xfId="0" applyNumberFormat="1"/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5" xfId="0" applyNumberFormat="1" applyFont="1" applyFill="1" applyBorder="1" applyAlignment="1" applyProtection="1">
      <alignment horizontal="center" vertical="center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vertical="center" wrapText="1"/>
    </xf>
    <xf numFmtId="0" fontId="18" fillId="0" borderId="9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Fill="1" applyBorder="1" applyAlignment="1" applyProtection="1">
      <alignment vertical="center"/>
      <protection locked="0"/>
    </xf>
    <xf numFmtId="0" fontId="1" fillId="0" borderId="6" xfId="0" applyNumberFormat="1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 applyProtection="1">
      <alignment vertical="center"/>
      <protection locked="0"/>
    </xf>
    <xf numFmtId="0" fontId="1" fillId="0" borderId="11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 applyProtection="1">
      <alignment vertical="center"/>
      <protection locked="0"/>
    </xf>
    <xf numFmtId="0" fontId="1" fillId="0" borderId="9" xfId="0" applyNumberFormat="1" applyFont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4" fontId="1" fillId="0" borderId="8" xfId="0" applyNumberFormat="1" applyFont="1" applyFill="1" applyBorder="1" applyAlignment="1" applyProtection="1">
      <alignment vertical="center"/>
      <protection locked="0"/>
    </xf>
    <xf numFmtId="0" fontId="5" fillId="0" borderId="9" xfId="0" applyNumberFormat="1" applyFont="1" applyFill="1" applyBorder="1" applyAlignment="1">
      <alignment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164" fontId="1" fillId="0" borderId="18" xfId="0" applyNumberFormat="1" applyFont="1" applyFill="1" applyBorder="1" applyAlignment="1" applyProtection="1">
      <alignment vertical="center"/>
      <protection locked="0"/>
    </xf>
    <xf numFmtId="0" fontId="1" fillId="0" borderId="19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3" xfId="0" applyNumberFormat="1" applyFont="1" applyFill="1" applyBorder="1" applyAlignment="1" applyProtection="1">
      <alignment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zoomScaleNormal="100" workbookViewId="0">
      <selection activeCell="I24" sqref="I24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34.28515625" style="1" customWidth="1"/>
    <col min="7" max="7" width="18.42578125" style="1" customWidth="1"/>
    <col min="8" max="8" width="9.140625" style="1"/>
    <col min="9" max="9" width="11.7109375" style="1" customWidth="1"/>
    <col min="10" max="16384" width="9.140625" style="1"/>
  </cols>
  <sheetData>
    <row r="1" spans="1:6" ht="54" customHeight="1" x14ac:dyDescent="0.3">
      <c r="B1" s="66" t="s">
        <v>104</v>
      </c>
      <c r="C1" s="66"/>
      <c r="D1" s="66"/>
      <c r="E1" s="66"/>
      <c r="F1" s="66"/>
    </row>
    <row r="2" spans="1:6" ht="46.5" customHeight="1" x14ac:dyDescent="0.35">
      <c r="B2" s="61" t="s">
        <v>154</v>
      </c>
      <c r="C2" s="61"/>
      <c r="D2" s="61"/>
      <c r="E2" s="61"/>
      <c r="F2" s="62"/>
    </row>
    <row r="3" spans="1:6" ht="14.25" customHeight="1" x14ac:dyDescent="0.25">
      <c r="B3" s="63" t="s">
        <v>23</v>
      </c>
      <c r="C3" s="63"/>
      <c r="D3" s="63"/>
      <c r="E3" s="63"/>
      <c r="F3" s="62"/>
    </row>
    <row r="4" spans="1:6" ht="18.75" customHeight="1" x14ac:dyDescent="0.3">
      <c r="B4" s="64" t="s">
        <v>22</v>
      </c>
      <c r="C4" s="64"/>
      <c r="D4" s="64"/>
      <c r="E4" s="64"/>
      <c r="F4" s="62"/>
    </row>
    <row r="6" spans="1:6" ht="15" customHeight="1" x14ac:dyDescent="0.25">
      <c r="A6" s="59" t="s">
        <v>24</v>
      </c>
      <c r="B6" s="59" t="s">
        <v>1</v>
      </c>
      <c r="C6" s="59" t="s">
        <v>2</v>
      </c>
      <c r="D6" s="65" t="s">
        <v>10</v>
      </c>
      <c r="E6" s="65"/>
      <c r="F6" s="59" t="s">
        <v>25</v>
      </c>
    </row>
    <row r="7" spans="1:6" ht="27.75" customHeight="1" thickBot="1" x14ac:dyDescent="0.3">
      <c r="A7" s="60"/>
      <c r="B7" s="60"/>
      <c r="C7" s="60"/>
      <c r="D7" s="3" t="s">
        <v>105</v>
      </c>
      <c r="E7" s="3" t="s">
        <v>106</v>
      </c>
      <c r="F7" s="60"/>
    </row>
    <row r="8" spans="1:6" ht="18.75" customHeight="1" thickBot="1" x14ac:dyDescent="0.3">
      <c r="A8" s="82" t="s">
        <v>31</v>
      </c>
      <c r="B8" s="83" t="s">
        <v>4</v>
      </c>
      <c r="C8" s="84" t="s">
        <v>3</v>
      </c>
      <c r="D8" s="85">
        <v>55.8</v>
      </c>
      <c r="E8" s="85">
        <v>57.3</v>
      </c>
      <c r="F8" s="86" t="str">
        <f>IF(OR(D8&gt;800,E8&gt;800),"ОШИБКА: единицы измерения - тыс.чел"," ")</f>
        <v xml:space="preserve"> </v>
      </c>
    </row>
    <row r="9" spans="1:6" ht="18" customHeight="1" x14ac:dyDescent="0.25">
      <c r="A9" s="82" t="s">
        <v>33</v>
      </c>
      <c r="B9" s="83" t="s">
        <v>11</v>
      </c>
      <c r="C9" s="84" t="s">
        <v>0</v>
      </c>
      <c r="D9" s="87">
        <f t="shared" ref="D9:E9" si="0">D11+D12</f>
        <v>1091501.2</v>
      </c>
      <c r="E9" s="87">
        <f t="shared" si="0"/>
        <v>1275380.2</v>
      </c>
      <c r="F9" s="86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15" customHeight="1" x14ac:dyDescent="0.25">
      <c r="A10" s="88"/>
      <c r="B10" s="89" t="s">
        <v>15</v>
      </c>
      <c r="C10" s="90"/>
      <c r="D10" s="91"/>
      <c r="E10" s="91"/>
      <c r="F10" s="92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88" t="s">
        <v>35</v>
      </c>
      <c r="B11" s="93" t="s">
        <v>16</v>
      </c>
      <c r="C11" s="90" t="s">
        <v>0</v>
      </c>
      <c r="D11" s="94">
        <f>279744.8+55967.9</f>
        <v>335712.7</v>
      </c>
      <c r="E11" s="94">
        <f>283543.3+41422.5</f>
        <v>324965.8</v>
      </c>
      <c r="F11" s="95"/>
    </row>
    <row r="12" spans="1:6" ht="15.75" customHeight="1" thickBot="1" x14ac:dyDescent="0.3">
      <c r="A12" s="96" t="s">
        <v>37</v>
      </c>
      <c r="B12" s="97" t="s">
        <v>17</v>
      </c>
      <c r="C12" s="98" t="s">
        <v>0</v>
      </c>
      <c r="D12" s="99">
        <v>755788.5</v>
      </c>
      <c r="E12" s="99">
        <v>950414.4</v>
      </c>
      <c r="F12" s="100"/>
    </row>
    <row r="13" spans="1:6" ht="16.5" customHeight="1" x14ac:dyDescent="0.25">
      <c r="A13" s="82" t="s">
        <v>38</v>
      </c>
      <c r="B13" s="83" t="s">
        <v>5</v>
      </c>
      <c r="C13" s="84" t="s">
        <v>0</v>
      </c>
      <c r="D13" s="87">
        <f t="shared" ref="D13:E13" si="1">D15+D16</f>
        <v>1110789</v>
      </c>
      <c r="E13" s="87">
        <f t="shared" si="1"/>
        <v>1261644</v>
      </c>
      <c r="F13" s="86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12" customHeight="1" x14ac:dyDescent="0.25">
      <c r="A14" s="88"/>
      <c r="B14" s="89" t="s">
        <v>20</v>
      </c>
      <c r="C14" s="90"/>
      <c r="D14" s="91"/>
      <c r="E14" s="91"/>
      <c r="F14" s="92" t="str">
        <f>IF(OR(D13&gt;31000000,E13&gt;31000000),"ОШИБКА: в строках 1.6,1.7 единица измерения - тыс.руб","")</f>
        <v/>
      </c>
    </row>
    <row r="15" spans="1:6" x14ac:dyDescent="0.25">
      <c r="A15" s="88" t="s">
        <v>39</v>
      </c>
      <c r="B15" s="93" t="s">
        <v>18</v>
      </c>
      <c r="C15" s="90" t="s">
        <v>0</v>
      </c>
      <c r="D15" s="94">
        <v>669148.80000000005</v>
      </c>
      <c r="E15" s="94">
        <v>856511.4</v>
      </c>
      <c r="F15" s="95"/>
    </row>
    <row r="16" spans="1:6" ht="15.75" thickBot="1" x14ac:dyDescent="0.3">
      <c r="A16" s="96" t="s">
        <v>40</v>
      </c>
      <c r="B16" s="97" t="s">
        <v>19</v>
      </c>
      <c r="C16" s="98" t="s">
        <v>0</v>
      </c>
      <c r="D16" s="99">
        <v>441640.2</v>
      </c>
      <c r="E16" s="99">
        <v>405132.6</v>
      </c>
      <c r="F16" s="100"/>
    </row>
    <row r="17" spans="1:8" ht="25.5" customHeight="1" x14ac:dyDescent="0.25">
      <c r="A17" s="101" t="s">
        <v>43</v>
      </c>
      <c r="B17" s="83" t="s">
        <v>6</v>
      </c>
      <c r="C17" s="84" t="s">
        <v>0</v>
      </c>
      <c r="D17" s="87">
        <f>D9-D13</f>
        <v>-19287.800000000047</v>
      </c>
      <c r="E17" s="87">
        <f t="shared" ref="E17" si="2">E9-E13</f>
        <v>13736.199999999953</v>
      </c>
      <c r="F17" s="86"/>
    </row>
    <row r="18" spans="1:8" ht="31.5" customHeight="1" x14ac:dyDescent="0.25">
      <c r="A18" s="102" t="s">
        <v>44</v>
      </c>
      <c r="B18" s="93" t="s">
        <v>7</v>
      </c>
      <c r="C18" s="90" t="s">
        <v>0</v>
      </c>
      <c r="D18" s="91">
        <f>D20+D21+D22+D23+D24</f>
        <v>19287.8</v>
      </c>
      <c r="E18" s="91">
        <f>E20+E21+E22+E23+E24</f>
        <v>-13736.2</v>
      </c>
      <c r="F18" s="92" t="str">
        <f>IF(ROUND((D17+E17+D18+E18),1)&lt;&gt;0,"ОШИБКА: непокрытый дефицит (профицит)","")</f>
        <v/>
      </c>
      <c r="H18" s="2"/>
    </row>
    <row r="19" spans="1:8" ht="15.75" thickBot="1" x14ac:dyDescent="0.3">
      <c r="A19" s="103"/>
      <c r="B19" s="104" t="s">
        <v>21</v>
      </c>
      <c r="C19" s="105"/>
      <c r="D19" s="106"/>
      <c r="E19" s="106"/>
      <c r="F19" s="107"/>
    </row>
    <row r="20" spans="1:8" ht="16.5" customHeight="1" x14ac:dyDescent="0.25">
      <c r="A20" s="101" t="s">
        <v>45</v>
      </c>
      <c r="B20" s="83" t="s">
        <v>8</v>
      </c>
      <c r="C20" s="84" t="s">
        <v>0</v>
      </c>
      <c r="D20" s="87"/>
      <c r="E20" s="87"/>
      <c r="F20" s="86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15.75" customHeight="1" x14ac:dyDescent="0.25">
      <c r="A21" s="102" t="s">
        <v>46</v>
      </c>
      <c r="B21" s="93" t="s">
        <v>107</v>
      </c>
      <c r="C21" s="90" t="s">
        <v>0</v>
      </c>
      <c r="D21" s="91">
        <v>-2500</v>
      </c>
      <c r="E21" s="91">
        <v>-2500</v>
      </c>
      <c r="F21" s="92"/>
    </row>
    <row r="22" spans="1:8" ht="43.5" customHeight="1" x14ac:dyDescent="0.25">
      <c r="A22" s="102" t="s">
        <v>47</v>
      </c>
      <c r="B22" s="93" t="s">
        <v>14</v>
      </c>
      <c r="C22" s="90" t="s">
        <v>0</v>
      </c>
      <c r="D22" s="108"/>
      <c r="E22" s="108"/>
      <c r="F22" s="92"/>
    </row>
    <row r="23" spans="1:8" x14ac:dyDescent="0.25">
      <c r="A23" s="102" t="s">
        <v>48</v>
      </c>
      <c r="B23" s="93" t="s">
        <v>13</v>
      </c>
      <c r="C23" s="90" t="s">
        <v>0</v>
      </c>
      <c r="D23" s="108"/>
      <c r="E23" s="108"/>
      <c r="F23" s="92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109" t="s">
        <v>49</v>
      </c>
      <c r="B24" s="110" t="s">
        <v>9</v>
      </c>
      <c r="C24" s="98" t="s">
        <v>0</v>
      </c>
      <c r="D24" s="111">
        <v>21787.8</v>
      </c>
      <c r="E24" s="111">
        <v>-11236.2</v>
      </c>
      <c r="F24" s="112"/>
    </row>
    <row r="25" spans="1:8" ht="32.25" customHeight="1" x14ac:dyDescent="0.25">
      <c r="A25" s="113" t="s">
        <v>50</v>
      </c>
      <c r="B25" s="114" t="s">
        <v>12</v>
      </c>
      <c r="C25" s="115" t="s">
        <v>0</v>
      </c>
      <c r="D25" s="116">
        <v>12500</v>
      </c>
      <c r="E25" s="116">
        <v>10000</v>
      </c>
      <c r="F25" s="117" t="str">
        <f>IF(OR(D25&lt;(D27+D28+D29),E25&lt;(E27+E28+E29)),"ОШИБКА: строка 1.15 не может быть меньше суммы строк 1.16-1.18","")</f>
        <v/>
      </c>
    </row>
    <row r="26" spans="1:8" ht="15.75" customHeight="1" x14ac:dyDescent="0.25">
      <c r="A26" s="102"/>
      <c r="B26" s="89" t="s">
        <v>21</v>
      </c>
      <c r="C26" s="90"/>
      <c r="D26" s="108"/>
      <c r="E26" s="108"/>
      <c r="F26" s="92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27.75" customHeight="1" x14ac:dyDescent="0.25">
      <c r="A27" s="102" t="s">
        <v>51</v>
      </c>
      <c r="B27" s="89" t="s">
        <v>26</v>
      </c>
      <c r="C27" s="118" t="s">
        <v>0</v>
      </c>
      <c r="D27" s="108">
        <v>12500</v>
      </c>
      <c r="E27" s="108">
        <v>10000</v>
      </c>
      <c r="F27" s="92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30.75" customHeight="1" x14ac:dyDescent="0.25">
      <c r="A28" s="102" t="s">
        <v>52</v>
      </c>
      <c r="B28" s="89" t="s">
        <v>27</v>
      </c>
      <c r="C28" s="118" t="s">
        <v>0</v>
      </c>
      <c r="D28" s="108"/>
      <c r="E28" s="108"/>
      <c r="F28" s="92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30.75" customHeight="1" thickBot="1" x14ac:dyDescent="0.3">
      <c r="A29" s="103" t="s">
        <v>53</v>
      </c>
      <c r="B29" s="104" t="s">
        <v>65</v>
      </c>
      <c r="C29" s="119" t="s">
        <v>0</v>
      </c>
      <c r="D29" s="120"/>
      <c r="E29" s="120"/>
      <c r="F29" s="107" t="str">
        <f>IF(((D29-TRUNC(D29,1))+(E29-TRUNC(E29,1)))&gt;0,"ОШИБКА: в строке 1.18 точность должна быть - один знак после запятой","")</f>
        <v/>
      </c>
    </row>
    <row r="30" spans="1:8" ht="66" customHeight="1" x14ac:dyDescent="0.25">
      <c r="A30" s="101" t="s">
        <v>54</v>
      </c>
      <c r="B30" s="83" t="s">
        <v>143</v>
      </c>
      <c r="C30" s="121" t="s">
        <v>112</v>
      </c>
      <c r="D30" s="78" t="s">
        <v>162</v>
      </c>
      <c r="E30" s="78"/>
      <c r="F30" s="80" t="s">
        <v>161</v>
      </c>
    </row>
    <row r="31" spans="1:8" ht="78" customHeight="1" thickBot="1" x14ac:dyDescent="0.3">
      <c r="A31" s="109" t="s">
        <v>55</v>
      </c>
      <c r="B31" s="97" t="s">
        <v>144</v>
      </c>
      <c r="C31" s="122"/>
      <c r="D31" s="79"/>
      <c r="E31" s="79"/>
      <c r="F31" s="81" t="s">
        <v>163</v>
      </c>
    </row>
  </sheetData>
  <mergeCells count="11">
    <mergeCell ref="A6:A7"/>
    <mergeCell ref="B6:B7"/>
    <mergeCell ref="C6:C7"/>
    <mergeCell ref="D6:E6"/>
    <mergeCell ref="B1:F1"/>
    <mergeCell ref="D30:E30"/>
    <mergeCell ref="D31:E31"/>
    <mergeCell ref="F6:F7"/>
    <mergeCell ref="B2:F2"/>
    <mergeCell ref="B3:F3"/>
    <mergeCell ref="B4:F4"/>
  </mergeCells>
  <pageMargins left="0.39370078740157483" right="0.39370078740157483" top="0.23622047244094491" bottom="0" header="0.31496062992125984" footer="0"/>
  <pageSetup paperSize="9" scale="8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4" zoomScaleNormal="100" workbookViewId="0">
      <selection activeCell="B18" sqref="B18"/>
    </sheetView>
  </sheetViews>
  <sheetFormatPr defaultRowHeight="18.75" x14ac:dyDescent="0.3"/>
  <cols>
    <col min="1" max="1" width="9" style="27" customWidth="1"/>
    <col min="2" max="2" width="81.42578125" style="19" customWidth="1"/>
    <col min="3" max="3" width="11.5703125" style="22" customWidth="1"/>
    <col min="4" max="4" width="13.7109375" style="19" customWidth="1"/>
    <col min="5" max="5" width="13" style="19" customWidth="1"/>
    <col min="6" max="16384" width="9.140625" style="19"/>
  </cols>
  <sheetData>
    <row r="1" spans="1:6" ht="17.25" customHeight="1" x14ac:dyDescent="0.3">
      <c r="A1" s="67" t="s">
        <v>114</v>
      </c>
      <c r="B1" s="67"/>
      <c r="C1" s="67"/>
      <c r="D1" s="67"/>
      <c r="E1" s="29"/>
      <c r="F1" s="29"/>
    </row>
    <row r="2" spans="1:6" ht="7.5" hidden="1" customHeight="1" x14ac:dyDescent="0.3">
      <c r="A2" s="68"/>
      <c r="B2" s="68"/>
      <c r="C2" s="68"/>
      <c r="D2" s="68"/>
      <c r="E2" s="68"/>
    </row>
    <row r="3" spans="1:6" ht="20.25" customHeight="1" x14ac:dyDescent="0.3">
      <c r="A3" s="69" t="s">
        <v>24</v>
      </c>
      <c r="B3" s="70" t="s">
        <v>1</v>
      </c>
      <c r="C3" s="71" t="s">
        <v>115</v>
      </c>
      <c r="D3" s="72" t="s">
        <v>66</v>
      </c>
      <c r="E3" s="73"/>
    </row>
    <row r="4" spans="1:6" s="28" customFormat="1" ht="15" customHeight="1" x14ac:dyDescent="0.3">
      <c r="A4" s="69"/>
      <c r="B4" s="70"/>
      <c r="C4" s="71"/>
      <c r="D4" s="30" t="s">
        <v>116</v>
      </c>
      <c r="E4" s="30" t="s">
        <v>106</v>
      </c>
    </row>
    <row r="5" spans="1:6" s="28" customFormat="1" ht="21.75" customHeight="1" x14ac:dyDescent="0.3">
      <c r="A5" s="53" t="s">
        <v>67</v>
      </c>
      <c r="B5" s="54" t="s">
        <v>68</v>
      </c>
      <c r="C5" s="55"/>
      <c r="D5" s="56"/>
      <c r="E5" s="56"/>
    </row>
    <row r="6" spans="1:6" ht="18" customHeight="1" x14ac:dyDescent="0.3">
      <c r="A6" s="31" t="s">
        <v>69</v>
      </c>
      <c r="B6" s="32" t="s">
        <v>117</v>
      </c>
      <c r="C6" s="33" t="s">
        <v>0</v>
      </c>
      <c r="D6" s="45">
        <f>D7+D18+D23</f>
        <v>1091501.1600000001</v>
      </c>
      <c r="E6" s="45">
        <f>E7+E18+E23</f>
        <v>1275380.18</v>
      </c>
    </row>
    <row r="7" spans="1:6" ht="16.5" customHeight="1" x14ac:dyDescent="0.3">
      <c r="A7" s="31" t="s">
        <v>70</v>
      </c>
      <c r="B7" s="32" t="s">
        <v>71</v>
      </c>
      <c r="C7" s="33" t="s">
        <v>0</v>
      </c>
      <c r="D7" s="45">
        <v>279744.78000000003</v>
      </c>
      <c r="E7" s="45">
        <v>283543.34000000003</v>
      </c>
    </row>
    <row r="8" spans="1:6" ht="13.5" customHeight="1" x14ac:dyDescent="0.3">
      <c r="A8" s="31"/>
      <c r="B8" s="34" t="s">
        <v>21</v>
      </c>
      <c r="C8" s="33"/>
      <c r="D8" s="45"/>
      <c r="E8" s="45"/>
    </row>
    <row r="9" spans="1:6" ht="17.25" customHeight="1" x14ac:dyDescent="0.3">
      <c r="A9" s="35" t="s">
        <v>72</v>
      </c>
      <c r="B9" s="34" t="s">
        <v>102</v>
      </c>
      <c r="C9" s="36" t="s">
        <v>0</v>
      </c>
      <c r="D9" s="45">
        <v>208042.37</v>
      </c>
      <c r="E9" s="45">
        <v>210217.42</v>
      </c>
    </row>
    <row r="10" spans="1:6" x14ac:dyDescent="0.3">
      <c r="A10" s="35" t="s">
        <v>73</v>
      </c>
      <c r="B10" s="34" t="s">
        <v>118</v>
      </c>
      <c r="C10" s="36" t="s">
        <v>0</v>
      </c>
      <c r="D10" s="46">
        <v>29.56</v>
      </c>
      <c r="E10" s="46">
        <v>198.74</v>
      </c>
    </row>
    <row r="11" spans="1:6" ht="30" customHeight="1" x14ac:dyDescent="0.3">
      <c r="A11" s="35"/>
      <c r="B11" s="34" t="s">
        <v>119</v>
      </c>
      <c r="C11" s="36" t="s">
        <v>0</v>
      </c>
      <c r="D11" s="46">
        <v>0</v>
      </c>
      <c r="E11" s="46">
        <v>0</v>
      </c>
    </row>
    <row r="12" spans="1:6" ht="14.25" customHeight="1" x14ac:dyDescent="0.3">
      <c r="A12" s="35" t="s">
        <v>74</v>
      </c>
      <c r="B12" s="34" t="s">
        <v>75</v>
      </c>
      <c r="C12" s="36" t="s">
        <v>0</v>
      </c>
      <c r="D12" s="46">
        <v>11610.61</v>
      </c>
      <c r="E12" s="46">
        <v>11948.74</v>
      </c>
    </row>
    <row r="13" spans="1:6" ht="14.25" customHeight="1" x14ac:dyDescent="0.3">
      <c r="A13" s="35" t="s">
        <v>76</v>
      </c>
      <c r="B13" s="34" t="s">
        <v>77</v>
      </c>
      <c r="C13" s="36" t="s">
        <v>0</v>
      </c>
      <c r="D13" s="46">
        <v>51306.080000000002</v>
      </c>
      <c r="E13" s="46">
        <v>50571.02</v>
      </c>
    </row>
    <row r="14" spans="1:6" ht="30.75" customHeight="1" x14ac:dyDescent="0.3">
      <c r="A14" s="31" t="s">
        <v>78</v>
      </c>
      <c r="B14" s="32" t="s">
        <v>120</v>
      </c>
      <c r="C14" s="33" t="s">
        <v>103</v>
      </c>
      <c r="D14" s="46">
        <f>D16+D17</f>
        <v>14997.529999999999</v>
      </c>
      <c r="E14" s="46">
        <f>E16+E17</f>
        <v>16913.919999999998</v>
      </c>
    </row>
    <row r="15" spans="1:6" ht="17.25" customHeight="1" x14ac:dyDescent="0.3">
      <c r="A15" s="31"/>
      <c r="B15" s="57" t="s">
        <v>156</v>
      </c>
      <c r="C15" s="33"/>
      <c r="D15" s="46"/>
      <c r="E15" s="46"/>
    </row>
    <row r="16" spans="1:6" ht="17.25" customHeight="1" x14ac:dyDescent="0.3">
      <c r="A16" s="31" t="s">
        <v>158</v>
      </c>
      <c r="B16" s="57" t="s">
        <v>160</v>
      </c>
      <c r="C16" s="33" t="s">
        <v>103</v>
      </c>
      <c r="D16" s="46">
        <v>6241.3</v>
      </c>
      <c r="E16" s="46">
        <v>6306.5</v>
      </c>
    </row>
    <row r="17" spans="1:5" ht="90" x14ac:dyDescent="0.3">
      <c r="A17" s="31" t="s">
        <v>159</v>
      </c>
      <c r="B17" s="58" t="s">
        <v>157</v>
      </c>
      <c r="C17" s="36" t="s">
        <v>0</v>
      </c>
      <c r="D17" s="46">
        <v>8756.23</v>
      </c>
      <c r="E17" s="46">
        <v>10607.42</v>
      </c>
    </row>
    <row r="18" spans="1:5" x14ac:dyDescent="0.3">
      <c r="A18" s="31" t="s">
        <v>83</v>
      </c>
      <c r="B18" s="32" t="s">
        <v>79</v>
      </c>
      <c r="C18" s="33" t="s">
        <v>0</v>
      </c>
      <c r="D18" s="45">
        <v>55967.87000000001</v>
      </c>
      <c r="E18" s="45">
        <v>41422.46</v>
      </c>
    </row>
    <row r="19" spans="1:5" ht="12.75" customHeight="1" x14ac:dyDescent="0.3">
      <c r="A19" s="31"/>
      <c r="B19" s="38" t="s">
        <v>21</v>
      </c>
      <c r="C19" s="33"/>
      <c r="D19" s="45"/>
      <c r="E19" s="45"/>
    </row>
    <row r="20" spans="1:5" ht="31.5" customHeight="1" x14ac:dyDescent="0.3">
      <c r="A20" s="35" t="s">
        <v>121</v>
      </c>
      <c r="B20" s="37" t="s">
        <v>80</v>
      </c>
      <c r="C20" s="36" t="s">
        <v>0</v>
      </c>
      <c r="D20" s="46">
        <v>37309.94</v>
      </c>
      <c r="E20" s="46">
        <v>34217.370000000003</v>
      </c>
    </row>
    <row r="21" spans="1:5" ht="45.75" customHeight="1" x14ac:dyDescent="0.3">
      <c r="A21" s="31"/>
      <c r="B21" s="37" t="s">
        <v>81</v>
      </c>
      <c r="C21" s="36" t="s">
        <v>0</v>
      </c>
      <c r="D21" s="46">
        <v>19239.23</v>
      </c>
      <c r="E21" s="46">
        <v>18150.13</v>
      </c>
    </row>
    <row r="22" spans="1:5" ht="18" customHeight="1" x14ac:dyDescent="0.3">
      <c r="A22" s="35" t="s">
        <v>122</v>
      </c>
      <c r="B22" s="37" t="s">
        <v>82</v>
      </c>
      <c r="C22" s="36" t="s">
        <v>0</v>
      </c>
      <c r="D22" s="46">
        <v>13278.76</v>
      </c>
      <c r="E22" s="46">
        <v>5016.0600000000004</v>
      </c>
    </row>
    <row r="23" spans="1:5" ht="30" x14ac:dyDescent="0.3">
      <c r="A23" s="31" t="s">
        <v>84</v>
      </c>
      <c r="B23" s="39" t="s">
        <v>123</v>
      </c>
      <c r="C23" s="33" t="s">
        <v>0</v>
      </c>
      <c r="D23" s="45">
        <f>D25+D27+D28+D29</f>
        <v>755788.51000000013</v>
      </c>
      <c r="E23" s="45">
        <f>E25+E28+E27+E29</f>
        <v>950414.37999999989</v>
      </c>
    </row>
    <row r="24" spans="1:5" ht="14.25" customHeight="1" x14ac:dyDescent="0.3">
      <c r="A24" s="31"/>
      <c r="B24" s="40" t="s">
        <v>15</v>
      </c>
      <c r="C24" s="33"/>
      <c r="D24" s="45"/>
      <c r="E24" s="45"/>
    </row>
    <row r="25" spans="1:5" ht="15.75" customHeight="1" x14ac:dyDescent="0.3">
      <c r="A25" s="35" t="s">
        <v>124</v>
      </c>
      <c r="B25" s="34" t="s">
        <v>125</v>
      </c>
      <c r="C25" s="36" t="s">
        <v>0</v>
      </c>
      <c r="D25" s="45">
        <v>755304.81</v>
      </c>
      <c r="E25" s="45">
        <v>966076.71</v>
      </c>
    </row>
    <row r="26" spans="1:5" ht="15.75" customHeight="1" x14ac:dyDescent="0.3">
      <c r="A26" s="35"/>
      <c r="B26" s="38" t="s">
        <v>126</v>
      </c>
      <c r="C26" s="36" t="s">
        <v>0</v>
      </c>
      <c r="D26" s="45">
        <v>4161.8</v>
      </c>
      <c r="E26" s="45">
        <v>4192.7</v>
      </c>
    </row>
    <row r="27" spans="1:5" ht="16.5" customHeight="1" x14ac:dyDescent="0.3">
      <c r="A27" s="35" t="s">
        <v>127</v>
      </c>
      <c r="B27" s="34" t="s">
        <v>128</v>
      </c>
      <c r="C27" s="36" t="s">
        <v>0</v>
      </c>
      <c r="D27" s="46">
        <v>54.55</v>
      </c>
      <c r="E27" s="46">
        <v>95.1</v>
      </c>
    </row>
    <row r="28" spans="1:5" ht="28.5" customHeight="1" x14ac:dyDescent="0.3">
      <c r="A28" s="35" t="s">
        <v>129</v>
      </c>
      <c r="B28" s="34" t="s">
        <v>130</v>
      </c>
      <c r="C28" s="36" t="s">
        <v>0</v>
      </c>
      <c r="D28" s="46">
        <v>430.13</v>
      </c>
      <c r="E28" s="46">
        <v>800</v>
      </c>
    </row>
    <row r="29" spans="1:5" ht="30.75" customHeight="1" x14ac:dyDescent="0.3">
      <c r="A29" s="35" t="s">
        <v>131</v>
      </c>
      <c r="B29" s="34" t="s">
        <v>132</v>
      </c>
      <c r="C29" s="36" t="s">
        <v>0</v>
      </c>
      <c r="D29" s="46">
        <v>-0.98</v>
      </c>
      <c r="E29" s="46">
        <v>-16557.43</v>
      </c>
    </row>
    <row r="30" spans="1:5" ht="32.25" customHeight="1" x14ac:dyDescent="0.3">
      <c r="A30" s="31" t="s">
        <v>86</v>
      </c>
      <c r="B30" s="41" t="s">
        <v>133</v>
      </c>
      <c r="C30" s="33" t="s">
        <v>0</v>
      </c>
      <c r="D30" s="45">
        <f>8964.2+7637</f>
        <v>16601.2</v>
      </c>
      <c r="E30" s="45">
        <f>6101.7+9032.8</f>
        <v>15134.5</v>
      </c>
    </row>
    <row r="31" spans="1:5" ht="14.25" customHeight="1" x14ac:dyDescent="0.3">
      <c r="A31" s="35"/>
      <c r="B31" s="34" t="s">
        <v>85</v>
      </c>
      <c r="C31" s="36" t="s">
        <v>0</v>
      </c>
      <c r="D31" s="46" t="s">
        <v>155</v>
      </c>
      <c r="E31" s="46" t="s">
        <v>155</v>
      </c>
    </row>
    <row r="32" spans="1:5" ht="33" customHeight="1" x14ac:dyDescent="0.3">
      <c r="A32" s="31" t="s">
        <v>87</v>
      </c>
      <c r="B32" s="41" t="s">
        <v>88</v>
      </c>
      <c r="C32" s="33" t="s">
        <v>0</v>
      </c>
      <c r="D32" s="45">
        <v>4150.6000000000004</v>
      </c>
      <c r="E32" s="45">
        <v>11653.4</v>
      </c>
    </row>
    <row r="33" spans="1:5" s="42" customFormat="1" ht="30" customHeight="1" x14ac:dyDescent="0.3">
      <c r="A33" s="31" t="s">
        <v>89</v>
      </c>
      <c r="B33" s="41" t="s">
        <v>134</v>
      </c>
      <c r="C33" s="33" t="s">
        <v>0</v>
      </c>
      <c r="D33" s="45">
        <v>28545.01</v>
      </c>
      <c r="E33" s="45">
        <v>27033.39</v>
      </c>
    </row>
    <row r="34" spans="1:5" x14ac:dyDescent="0.3">
      <c r="A34" s="35"/>
      <c r="B34" s="34" t="s">
        <v>90</v>
      </c>
      <c r="C34" s="36" t="s">
        <v>0</v>
      </c>
      <c r="D34" s="46">
        <v>14791.92</v>
      </c>
      <c r="E34" s="46">
        <v>14777.31</v>
      </c>
    </row>
    <row r="35" spans="1:5" ht="33.75" customHeight="1" x14ac:dyDescent="0.3">
      <c r="A35" s="31" t="s">
        <v>91</v>
      </c>
      <c r="B35" s="32" t="s">
        <v>93</v>
      </c>
      <c r="C35" s="33" t="s">
        <v>0</v>
      </c>
      <c r="D35" s="45">
        <v>5843.27</v>
      </c>
      <c r="E35" s="45">
        <v>2722.22</v>
      </c>
    </row>
    <row r="36" spans="1:5" ht="44.25" customHeight="1" x14ac:dyDescent="0.3">
      <c r="A36" s="31" t="s">
        <v>92</v>
      </c>
      <c r="B36" s="32" t="s">
        <v>135</v>
      </c>
      <c r="C36" s="33" t="s">
        <v>0</v>
      </c>
      <c r="D36" s="45">
        <v>5842.9005299999999</v>
      </c>
      <c r="E36" s="45">
        <v>1945.2291599999999</v>
      </c>
    </row>
    <row r="37" spans="1:5" ht="30.75" customHeight="1" x14ac:dyDescent="0.3">
      <c r="A37" s="31" t="s">
        <v>94</v>
      </c>
      <c r="B37" s="32" t="s">
        <v>136</v>
      </c>
      <c r="C37" s="33" t="s">
        <v>0</v>
      </c>
      <c r="D37" s="45">
        <f>D38+D39</f>
        <v>5459</v>
      </c>
      <c r="E37" s="45">
        <f>E38+E39</f>
        <v>5459</v>
      </c>
    </row>
    <row r="38" spans="1:5" s="20" customFormat="1" ht="15.75" customHeight="1" x14ac:dyDescent="0.3">
      <c r="A38" s="35" t="s">
        <v>137</v>
      </c>
      <c r="B38" s="34" t="s">
        <v>97</v>
      </c>
      <c r="C38" s="36" t="s">
        <v>0</v>
      </c>
      <c r="D38" s="46">
        <v>3653</v>
      </c>
      <c r="E38" s="46">
        <v>3653</v>
      </c>
    </row>
    <row r="39" spans="1:5" s="20" customFormat="1" ht="13.5" customHeight="1" x14ac:dyDescent="0.3">
      <c r="A39" s="35" t="s">
        <v>138</v>
      </c>
      <c r="B39" s="34" t="s">
        <v>98</v>
      </c>
      <c r="C39" s="36" t="s">
        <v>0</v>
      </c>
      <c r="D39" s="46">
        <v>1806</v>
      </c>
      <c r="E39" s="46">
        <v>1806</v>
      </c>
    </row>
    <row r="40" spans="1:5" s="20" customFormat="1" ht="45" x14ac:dyDescent="0.3">
      <c r="A40" s="43" t="s">
        <v>95</v>
      </c>
      <c r="B40" s="32" t="s">
        <v>139</v>
      </c>
      <c r="C40" s="33" t="s">
        <v>0</v>
      </c>
      <c r="D40" s="45">
        <f>D41+D42</f>
        <v>26</v>
      </c>
      <c r="E40" s="45">
        <f>E41+E42</f>
        <v>26</v>
      </c>
    </row>
    <row r="41" spans="1:5" s="20" customFormat="1" ht="14.25" customHeight="1" x14ac:dyDescent="0.3">
      <c r="A41" s="35" t="s">
        <v>140</v>
      </c>
      <c r="B41" s="34" t="s">
        <v>97</v>
      </c>
      <c r="C41" s="36" t="s">
        <v>0</v>
      </c>
      <c r="D41" s="46">
        <v>0</v>
      </c>
      <c r="E41" s="46">
        <v>0</v>
      </c>
    </row>
    <row r="42" spans="1:5" s="20" customFormat="1" x14ac:dyDescent="0.3">
      <c r="A42" s="35" t="s">
        <v>141</v>
      </c>
      <c r="B42" s="34" t="s">
        <v>98</v>
      </c>
      <c r="C42" s="36" t="s">
        <v>0</v>
      </c>
      <c r="D42" s="46">
        <v>26</v>
      </c>
      <c r="E42" s="46">
        <v>26</v>
      </c>
    </row>
    <row r="43" spans="1:5" ht="47.25" customHeight="1" x14ac:dyDescent="0.3">
      <c r="A43" s="31" t="s">
        <v>96</v>
      </c>
      <c r="B43" s="32" t="s">
        <v>142</v>
      </c>
      <c r="C43" s="33" t="s">
        <v>0</v>
      </c>
      <c r="D43" s="51" t="s">
        <v>155</v>
      </c>
      <c r="E43" s="52" t="s">
        <v>155</v>
      </c>
    </row>
    <row r="44" spans="1:5" ht="15" customHeight="1" x14ac:dyDescent="0.3">
      <c r="A44" s="31" t="s">
        <v>99</v>
      </c>
      <c r="B44" s="32" t="s">
        <v>100</v>
      </c>
      <c r="C44" s="33" t="s">
        <v>101</v>
      </c>
      <c r="D44" s="46">
        <v>389</v>
      </c>
      <c r="E44" s="46">
        <v>389</v>
      </c>
    </row>
    <row r="45" spans="1:5" x14ac:dyDescent="0.3">
      <c r="A45" s="21"/>
    </row>
    <row r="46" spans="1:5" x14ac:dyDescent="0.3">
      <c r="A46" s="21"/>
    </row>
    <row r="47" spans="1:5" x14ac:dyDescent="0.3">
      <c r="A47" s="21"/>
    </row>
    <row r="48" spans="1:5" x14ac:dyDescent="0.3">
      <c r="A48" s="23"/>
      <c r="B48" s="24"/>
      <c r="C48" s="25"/>
      <c r="D48" s="24"/>
    </row>
    <row r="49" spans="1:2" x14ac:dyDescent="0.3">
      <c r="A49" s="26"/>
      <c r="B49" s="24"/>
    </row>
  </sheetData>
  <mergeCells count="6">
    <mergeCell ref="A1:D1"/>
    <mergeCell ref="A2:E2"/>
    <mergeCell ref="A3:A4"/>
    <mergeCell ref="B3:B4"/>
    <mergeCell ref="C3:C4"/>
    <mergeCell ref="D3:E3"/>
  </mergeCells>
  <pageMargins left="0" right="0" top="0" bottom="0" header="0" footer="0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K4" sqref="K4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74" t="s">
        <v>56</v>
      </c>
      <c r="C1" s="74"/>
      <c r="D1" s="74"/>
      <c r="E1" s="74"/>
      <c r="F1" s="74"/>
      <c r="G1" s="74"/>
      <c r="H1" s="74"/>
    </row>
    <row r="2" spans="1:8" ht="15" customHeight="1" x14ac:dyDescent="0.25">
      <c r="A2" s="59" t="s">
        <v>24</v>
      </c>
      <c r="B2" s="59" t="s">
        <v>1</v>
      </c>
      <c r="C2" s="59" t="s">
        <v>2</v>
      </c>
      <c r="D2" s="75" t="s">
        <v>10</v>
      </c>
      <c r="E2" s="76"/>
      <c r="F2" s="76"/>
      <c r="G2" s="77"/>
      <c r="H2" s="59" t="s">
        <v>25</v>
      </c>
    </row>
    <row r="3" spans="1:8" x14ac:dyDescent="0.25">
      <c r="A3" s="59"/>
      <c r="B3" s="59"/>
      <c r="C3" s="59"/>
      <c r="D3" s="75" t="s">
        <v>108</v>
      </c>
      <c r="E3" s="77"/>
      <c r="F3" s="75" t="s">
        <v>109</v>
      </c>
      <c r="G3" s="77"/>
      <c r="H3" s="59"/>
    </row>
    <row r="4" spans="1:8" ht="45.75" thickBot="1" x14ac:dyDescent="0.3">
      <c r="A4" s="60"/>
      <c r="B4" s="60"/>
      <c r="C4" s="60"/>
      <c r="D4" s="4" t="s">
        <v>28</v>
      </c>
      <c r="E4" s="4" t="s">
        <v>18</v>
      </c>
      <c r="F4" s="4" t="s">
        <v>28</v>
      </c>
      <c r="G4" s="4" t="s">
        <v>18</v>
      </c>
      <c r="H4" s="60"/>
    </row>
    <row r="5" spans="1:8" ht="48.75" customHeight="1" x14ac:dyDescent="0.25">
      <c r="A5" s="8"/>
      <c r="B5" s="9" t="s">
        <v>29</v>
      </c>
      <c r="C5" s="10"/>
      <c r="D5" s="11" t="s">
        <v>32</v>
      </c>
      <c r="E5" s="11" t="s">
        <v>32</v>
      </c>
      <c r="F5" s="11" t="s">
        <v>32</v>
      </c>
      <c r="G5" s="11" t="s">
        <v>32</v>
      </c>
      <c r="H5" s="47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12" t="s">
        <v>57</v>
      </c>
      <c r="B6" s="5" t="s">
        <v>30</v>
      </c>
      <c r="C6" s="6" t="s">
        <v>0</v>
      </c>
      <c r="D6" s="14"/>
      <c r="E6" s="14"/>
      <c r="F6" s="14"/>
      <c r="G6" s="14"/>
      <c r="H6" s="48"/>
    </row>
    <row r="7" spans="1:8" ht="30" x14ac:dyDescent="0.25">
      <c r="A7" s="12" t="s">
        <v>58</v>
      </c>
      <c r="B7" s="5" t="s">
        <v>34</v>
      </c>
      <c r="C7" s="6" t="s">
        <v>0</v>
      </c>
      <c r="D7" s="14">
        <v>136137.29999999999</v>
      </c>
      <c r="E7" s="14">
        <f>5275+18449.3</f>
        <v>23724.3</v>
      </c>
      <c r="F7" s="14">
        <f>154007.8-G7</f>
        <v>91034.099999999991</v>
      </c>
      <c r="G7" s="14">
        <f>29960.1+28574.9+3164.1+1274.6</f>
        <v>62973.7</v>
      </c>
      <c r="H7" s="13"/>
    </row>
    <row r="8" spans="1:8" ht="28.5" customHeight="1" x14ac:dyDescent="0.25">
      <c r="A8" s="12" t="s">
        <v>59</v>
      </c>
      <c r="B8" s="5" t="s">
        <v>36</v>
      </c>
      <c r="C8" s="6" t="s">
        <v>0</v>
      </c>
      <c r="D8" s="14">
        <v>42245.599999999999</v>
      </c>
      <c r="E8" s="14">
        <f>128104.4+163923.3+7662.2+983.8</f>
        <v>300673.69999999995</v>
      </c>
      <c r="F8" s="14">
        <f>416078.7-G8</f>
        <v>56870.200000000012</v>
      </c>
      <c r="G8" s="14">
        <f>1785.2+242543.1+457.9+114002.9+419.4</f>
        <v>359208.5</v>
      </c>
      <c r="H8" s="48"/>
    </row>
    <row r="9" spans="1:8" x14ac:dyDescent="0.25">
      <c r="A9" s="12" t="s">
        <v>60</v>
      </c>
      <c r="B9" s="5" t="s">
        <v>41</v>
      </c>
      <c r="C9" s="6" t="s">
        <v>0</v>
      </c>
      <c r="D9" s="14">
        <v>114604.3</v>
      </c>
      <c r="E9" s="14">
        <f>3153.6+1181.2+24568.1+963.3+22842.7</f>
        <v>52708.899999999994</v>
      </c>
      <c r="F9" s="14">
        <f>271394-G9</f>
        <v>94297.1</v>
      </c>
      <c r="G9" s="14">
        <f>19256.9+80000+7840+12560+27440+30000</f>
        <v>177096.9</v>
      </c>
      <c r="H9" s="13"/>
    </row>
    <row r="10" spans="1:8" ht="27.75" customHeight="1" x14ac:dyDescent="0.25">
      <c r="A10" s="12" t="s">
        <v>61</v>
      </c>
      <c r="B10" s="5" t="s">
        <v>42</v>
      </c>
      <c r="C10" s="6" t="s">
        <v>0</v>
      </c>
      <c r="D10" s="51"/>
      <c r="E10" s="51"/>
      <c r="F10" s="51"/>
      <c r="G10" s="51"/>
      <c r="H10" s="48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12" t="s">
        <v>62</v>
      </c>
      <c r="B11" s="5" t="s">
        <v>111</v>
      </c>
      <c r="C11" s="6" t="s">
        <v>0</v>
      </c>
      <c r="D11" s="14"/>
      <c r="E11" s="14"/>
      <c r="F11" s="14"/>
      <c r="G11" s="14"/>
      <c r="H11" s="13"/>
    </row>
    <row r="12" spans="1:8" ht="30" x14ac:dyDescent="0.25">
      <c r="A12" s="12" t="s">
        <v>63</v>
      </c>
      <c r="B12" s="7" t="s">
        <v>110</v>
      </c>
      <c r="C12" s="6" t="s">
        <v>0</v>
      </c>
      <c r="D12" s="14"/>
      <c r="E12" s="14"/>
      <c r="F12" s="14"/>
      <c r="G12" s="14"/>
      <c r="H12" s="48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15" t="s">
        <v>64</v>
      </c>
      <c r="B13" s="16" t="s">
        <v>113</v>
      </c>
      <c r="C13" s="17" t="s">
        <v>0</v>
      </c>
      <c r="D13" s="18"/>
      <c r="E13" s="18"/>
      <c r="F13" s="18"/>
      <c r="G13" s="18"/>
      <c r="H13" s="49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15" t="s">
        <v>145</v>
      </c>
      <c r="B14" s="16" t="s">
        <v>150</v>
      </c>
      <c r="C14" s="17" t="s">
        <v>0</v>
      </c>
      <c r="D14" s="18"/>
      <c r="E14" s="44" t="s">
        <v>32</v>
      </c>
      <c r="F14" s="18"/>
      <c r="G14" s="44" t="s">
        <v>32</v>
      </c>
      <c r="H14" s="49"/>
    </row>
    <row r="15" spans="1:8" x14ac:dyDescent="0.25">
      <c r="A15" s="15" t="s">
        <v>146</v>
      </c>
      <c r="B15" s="16" t="s">
        <v>147</v>
      </c>
      <c r="C15" s="17" t="s">
        <v>0</v>
      </c>
      <c r="D15" s="18"/>
      <c r="E15" s="18"/>
      <c r="F15" s="18"/>
      <c r="G15" s="18"/>
      <c r="H15" s="49"/>
    </row>
    <row r="16" spans="1:8" ht="30" x14ac:dyDescent="0.25">
      <c r="A16" s="15" t="s">
        <v>148</v>
      </c>
      <c r="B16" s="16" t="s">
        <v>151</v>
      </c>
      <c r="C16" s="17" t="s">
        <v>153</v>
      </c>
      <c r="D16" s="18">
        <v>2</v>
      </c>
      <c r="E16" s="18"/>
      <c r="F16" s="18">
        <v>2</v>
      </c>
      <c r="G16" s="18"/>
      <c r="H16" s="49"/>
    </row>
    <row r="17" spans="1:8" ht="30" x14ac:dyDescent="0.25">
      <c r="A17" s="15" t="s">
        <v>149</v>
      </c>
      <c r="B17" s="16" t="s">
        <v>152</v>
      </c>
      <c r="C17" s="17" t="s">
        <v>153</v>
      </c>
      <c r="D17" s="18"/>
      <c r="E17" s="18"/>
      <c r="F17" s="18"/>
      <c r="G17" s="18"/>
      <c r="H17" s="49"/>
    </row>
    <row r="19" spans="1:8" x14ac:dyDescent="0.25">
      <c r="D19" s="50"/>
      <c r="E19" s="50"/>
      <c r="F19" s="50"/>
      <c r="G19" s="50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Часть 1</vt:lpstr>
      <vt:lpstr>Часть 2</vt:lpstr>
      <vt:lpstr>Часть 3</vt:lpstr>
      <vt:lpstr>'Часть 3'!Заголовки_для_печати</vt:lpstr>
      <vt:lpstr>'Часть 1'!Область_печати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Никитина Т Н</cp:lastModifiedBy>
  <cp:lastPrinted>2023-05-31T08:14:37Z</cp:lastPrinted>
  <dcterms:created xsi:type="dcterms:W3CDTF">2016-06-17T07:08:43Z</dcterms:created>
  <dcterms:modified xsi:type="dcterms:W3CDTF">2023-05-31T08:18:25Z</dcterms:modified>
</cp:coreProperties>
</file>